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20" yWindow="285" windowWidth="19440" windowHeight="6480" tabRatio="757" activeTab="1"/>
  </bookViews>
  <sheets>
    <sheet name="A. Eelarve" sheetId="11" r:id="rId1"/>
    <sheet name="B. Maksetaotlus" sheetId="6" r:id="rId2"/>
    <sheet name="C. KULUARUANDE KOOND" sheetId="1" r:id="rId3"/>
    <sheet name="C1. Tööjõukulud" sheetId="13" r:id="rId4"/>
    <sheet name=" C2. Sihtrühmaga seotud kulud" sheetId="12" r:id="rId5"/>
    <sheet name=" C3. EL avalikustamise kulud" sheetId="15" r:id="rId6"/>
    <sheet name="Nähtamatu leht" sheetId="16" state="hidden" r:id="rId7"/>
  </sheets>
  <definedNames>
    <definedName name="Kinnituskiri" comment="Vali sobiv vastusevariant">'Nähtamatu leht'!$A$12:$A$14</definedName>
    <definedName name="Projekti_valdkond">'A. Eelarve'!$B$8</definedName>
    <definedName name="Valdkond">'Nähtamatu leht'!$A$1:$A$3</definedName>
    <definedName name="Ühik">'Nähtamatu leht'!$A$6:$A$9</definedName>
  </definedNames>
  <calcPr calcId="145621"/>
</workbook>
</file>

<file path=xl/calcChain.xml><?xml version="1.0" encoding="utf-8"?>
<calcChain xmlns="http://schemas.openxmlformats.org/spreadsheetml/2006/main">
  <c r="H43" i="13" l="1"/>
  <c r="E33" i="6" l="1"/>
  <c r="C39" i="1" l="1"/>
  <c r="C38" i="1"/>
  <c r="J29" i="1" l="1"/>
  <c r="I29" i="1"/>
  <c r="H29" i="1"/>
  <c r="G29" i="1"/>
  <c r="F29" i="1"/>
  <c r="E29" i="1"/>
  <c r="I28" i="1"/>
  <c r="H46" i="15"/>
  <c r="H39" i="15"/>
  <c r="H33" i="15"/>
  <c r="H27" i="15"/>
  <c r="H19" i="15"/>
  <c r="H47" i="15" s="1"/>
  <c r="H12" i="15"/>
  <c r="H41" i="12"/>
  <c r="J28" i="1" s="1"/>
  <c r="H34" i="12"/>
  <c r="H28" i="12"/>
  <c r="H28" i="1" s="1"/>
  <c r="H22" i="12"/>
  <c r="G28" i="1" s="1"/>
  <c r="H14" i="12"/>
  <c r="F28" i="1" s="1"/>
  <c r="H7" i="12"/>
  <c r="E28" i="1" s="1"/>
  <c r="H77" i="13"/>
  <c r="H70" i="13"/>
  <c r="I27" i="1" s="1"/>
  <c r="H64" i="13"/>
  <c r="H27" i="1" s="1"/>
  <c r="H58" i="13"/>
  <c r="G27" i="1" s="1"/>
  <c r="H50" i="13"/>
  <c r="F27" i="1" s="1"/>
  <c r="E27" i="1"/>
  <c r="B7" i="1"/>
  <c r="B6" i="1"/>
  <c r="I41" i="1"/>
  <c r="H41" i="1"/>
  <c r="G41" i="1"/>
  <c r="F41" i="1"/>
  <c r="A40" i="1"/>
  <c r="A39" i="1"/>
  <c r="A38" i="1"/>
  <c r="C29" i="1"/>
  <c r="C7" i="6"/>
  <c r="C6" i="6"/>
  <c r="O22" i="6"/>
  <c r="M22" i="6"/>
  <c r="K22" i="6"/>
  <c r="I22" i="6"/>
  <c r="G22" i="6"/>
  <c r="E22" i="6"/>
  <c r="C32" i="6"/>
  <c r="C31" i="6"/>
  <c r="C30" i="6"/>
  <c r="C29" i="6"/>
  <c r="C28" i="6"/>
  <c r="O33" i="6"/>
  <c r="M33" i="6"/>
  <c r="K33" i="6"/>
  <c r="I33" i="6"/>
  <c r="G33" i="6"/>
  <c r="F30" i="1" l="1"/>
  <c r="F32" i="1" s="1"/>
  <c r="G30" i="1"/>
  <c r="G32" i="1" s="1"/>
  <c r="I30" i="1"/>
  <c r="I32" i="1" s="1"/>
  <c r="H30" i="1"/>
  <c r="H32" i="1" s="1"/>
  <c r="H42" i="12"/>
  <c r="H78" i="13"/>
  <c r="P33" i="6"/>
  <c r="P32" i="6"/>
  <c r="P31" i="6"/>
  <c r="P30" i="6"/>
  <c r="C17" i="6"/>
  <c r="P17" i="6"/>
  <c r="C18" i="6"/>
  <c r="P18" i="6"/>
  <c r="C19" i="6"/>
  <c r="P19" i="6"/>
  <c r="C20" i="6"/>
  <c r="P20" i="6"/>
  <c r="P22" i="6" s="1"/>
  <c r="C21" i="6"/>
  <c r="P21" i="6"/>
  <c r="G17" i="1" l="1"/>
  <c r="G16" i="1"/>
  <c r="F17" i="1"/>
  <c r="F16" i="1"/>
  <c r="H16" i="1"/>
  <c r="H17" i="1"/>
  <c r="I16" i="1"/>
  <c r="I17" i="1"/>
  <c r="C22" i="6"/>
  <c r="C33" i="6"/>
  <c r="B33" i="11"/>
  <c r="G64" i="11"/>
  <c r="G56" i="11"/>
  <c r="G57" i="11"/>
  <c r="G62" i="11"/>
  <c r="G61" i="11"/>
  <c r="G55" i="11"/>
  <c r="G60" i="11"/>
  <c r="G59" i="11"/>
  <c r="G54" i="11"/>
  <c r="G53" i="11"/>
  <c r="G52" i="11"/>
  <c r="G47" i="11"/>
  <c r="G48" i="11"/>
  <c r="G46" i="11"/>
  <c r="G21" i="1" l="1"/>
  <c r="F21" i="1"/>
  <c r="H21" i="1"/>
  <c r="I21" i="1"/>
  <c r="G58" i="11"/>
  <c r="G45" i="11"/>
  <c r="E41" i="1"/>
  <c r="D41" i="1"/>
  <c r="C40" i="1"/>
  <c r="B40" i="1"/>
  <c r="C41" i="1"/>
  <c r="B39" i="1"/>
  <c r="B38" i="1"/>
  <c r="B40" i="11"/>
  <c r="B41" i="1" l="1"/>
  <c r="A3" i="6"/>
  <c r="A2" i="6"/>
  <c r="A1" i="6"/>
  <c r="K17" i="1" l="1"/>
  <c r="K18" i="1"/>
  <c r="K19" i="1"/>
  <c r="K20" i="1"/>
  <c r="K16" i="1"/>
  <c r="K21" i="1" l="1"/>
  <c r="A1" i="1" l="1"/>
  <c r="D17" i="11"/>
  <c r="C25" i="11" l="1"/>
  <c r="C31" i="1" s="1"/>
  <c r="C21" i="11" l="1"/>
  <c r="G63" i="11"/>
  <c r="J27" i="1"/>
  <c r="C23" i="11" l="1"/>
  <c r="D29" i="1"/>
  <c r="C27" i="1"/>
  <c r="D27" i="1"/>
  <c r="D28" i="1"/>
  <c r="K29" i="1" l="1"/>
  <c r="K27" i="1"/>
  <c r="D31" i="1"/>
  <c r="K31" i="1" s="1"/>
  <c r="J30" i="1" l="1"/>
  <c r="J32" i="1" s="1"/>
  <c r="J17" i="1" l="1"/>
  <c r="J16" i="1"/>
  <c r="E30" i="1"/>
  <c r="E32" i="1" s="1"/>
  <c r="J21" i="1" l="1"/>
  <c r="E17" i="1"/>
  <c r="D17" i="1" s="1"/>
  <c r="E16" i="1"/>
  <c r="D16" i="1" s="1"/>
  <c r="D18" i="1"/>
  <c r="D19" i="1"/>
  <c r="D20" i="1"/>
  <c r="D30" i="1"/>
  <c r="E21" i="1" l="1"/>
  <c r="D21" i="1"/>
  <c r="D32" i="1"/>
  <c r="A3" i="1" s="1"/>
  <c r="A2" i="1" l="1"/>
  <c r="G65" i="11" l="1"/>
  <c r="G67" i="11" s="1"/>
  <c r="C22" i="11"/>
  <c r="C28" i="1" s="1"/>
  <c r="C30" i="1" s="1"/>
  <c r="K30" i="1" s="1"/>
  <c r="K28" i="1" l="1"/>
  <c r="C24" i="11"/>
  <c r="C32" i="1"/>
  <c r="K32" i="1" s="1"/>
  <c r="D21" i="11" l="1"/>
  <c r="D23" i="11"/>
  <c r="D22" i="11"/>
  <c r="C26" i="11"/>
  <c r="C15" i="11" s="1"/>
  <c r="C13" i="11" l="1"/>
  <c r="C14" i="11"/>
  <c r="C18" i="1" s="1"/>
  <c r="C12" i="11"/>
  <c r="C16" i="11"/>
  <c r="C19" i="1"/>
  <c r="C17" i="1"/>
  <c r="C17" i="11" l="1"/>
  <c r="C20" i="1"/>
  <c r="C16" i="1"/>
  <c r="C21" i="1" l="1"/>
</calcChain>
</file>

<file path=xl/sharedStrings.xml><?xml version="1.0" encoding="utf-8"?>
<sst xmlns="http://schemas.openxmlformats.org/spreadsheetml/2006/main" count="496" uniqueCount="230">
  <si>
    <t>Kuluaruande vorm</t>
  </si>
  <si>
    <t>Projekti aruandlusperiood:</t>
  </si>
  <si>
    <t>Rea nr</t>
  </si>
  <si>
    <t>Kululiik</t>
  </si>
  <si>
    <t>AMIF</t>
  </si>
  <si>
    <t>Kokku</t>
  </si>
  <si>
    <t>Eelarve täitmise %</t>
  </si>
  <si>
    <t>Tööjõukulud</t>
  </si>
  <si>
    <t>2.</t>
  </si>
  <si>
    <t>3.</t>
  </si>
  <si>
    <t>Sihtrühmaga seotud tegevused</t>
  </si>
  <si>
    <t>Projekti tegelikud kulud</t>
  </si>
  <si>
    <t>PROJEKTI KULUD KOKKU</t>
  </si>
  <si>
    <t>Kavandatud eelarve</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</si>
  <si>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</si>
  <si>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</si>
  <si>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</si>
  <si>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</si>
  <si>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</si>
  <si>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</si>
  <si>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</si>
  <si>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</si>
  <si>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</si>
  <si>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</si>
  <si>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</si>
  <si>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</si>
  <si>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</si>
  <si>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</si>
  <si>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</si>
  <si>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</si>
  <si>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</si>
  <si>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</si>
  <si>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</si>
  <si>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</si>
  <si>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</si>
  <si>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</si>
  <si>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</si>
  <si>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</si>
  <si>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</si>
  <si>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</si>
  <si>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</si>
  <si>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</si>
  <si>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</si>
  <si>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Ühiku hind KM-ga</t>
  </si>
  <si>
    <t>% kogukuludest</t>
  </si>
  <si>
    <t xml:space="preserve">OTSESED KULUD </t>
  </si>
  <si>
    <t>Toetuse saaja:</t>
  </si>
  <si>
    <t>Toetuse taotleja:</t>
  </si>
  <si>
    <t>Projekti valdkond:</t>
  </si>
  <si>
    <t>Projekti käigus saadud muud sissetulekud</t>
  </si>
  <si>
    <t>SELGITUS</t>
  </si>
  <si>
    <t>Kuludokumendi väljastaja</t>
  </si>
  <si>
    <t>Kuludokumendi nimetus</t>
  </si>
  <si>
    <t>Kuludokumendi number</t>
  </si>
  <si>
    <t>Kuludokumendi kuupäev</t>
  </si>
  <si>
    <t>Kulu lühikirjeldus</t>
  </si>
  <si>
    <t>kuu</t>
  </si>
  <si>
    <t>tk</t>
  </si>
  <si>
    <t>Osakaal %</t>
  </si>
  <si>
    <t>PROJEKTI MAKSUMUS KOKKU</t>
  </si>
  <si>
    <t>Tabel 1. Projekti maksumus ja tulud allikate lõikes (EUR)</t>
  </si>
  <si>
    <t xml:space="preserve">Tööjõukulud kokku </t>
  </si>
  <si>
    <t xml:space="preserve">Tabel 4. Toetuse saaja kinnitus </t>
  </si>
  <si>
    <t>Kulu tasumise kuupäev</t>
  </si>
  <si>
    <t>Projekti kavandatud tulud</t>
  </si>
  <si>
    <t>Tegelikud tulud kokku</t>
  </si>
  <si>
    <t>Maksetaotluse vorm</t>
  </si>
  <si>
    <t>Maksed</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</si>
  <si>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</si>
  <si>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</si>
  <si>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</si>
  <si>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</si>
  <si>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</si>
  <si>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</si>
  <si>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</si>
  <si>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</si>
  <si>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</si>
  <si>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</si>
  <si>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</si>
  <si>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</si>
  <si>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</si>
  <si>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</si>
  <si>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</si>
  <si>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</si>
  <si>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t>päev</t>
  </si>
  <si>
    <t>EL avalikustamise tegevused</t>
  </si>
  <si>
    <t>Sihtrühmadega seotud tegevused</t>
  </si>
  <si>
    <t>Toetuse saaja esindaja</t>
  </si>
  <si>
    <t>Tabel 3. Projekti kulude prognoos valdkondade lõikes (EUR) (kui kohaldub)</t>
  </si>
  <si>
    <t>Tabel 4. Projekti kulude prognoos meetmete lõikes (EUR) (kui kohaldub)</t>
  </si>
  <si>
    <t>Tabel 3. Projekti kulud meetmete lõikes (EUR) (kui kohaldub)</t>
  </si>
  <si>
    <t>Tabel 2. Kuluaruande koond (EUR)</t>
  </si>
  <si>
    <t>Projekti pealkiri:</t>
  </si>
  <si>
    <t>Projekti planeeritav algus:</t>
  </si>
  <si>
    <t>Projekti planeeritav lõpp:</t>
  </si>
  <si>
    <t>Projekti number:</t>
  </si>
  <si>
    <t>Toetuslepingu number:</t>
  </si>
  <si>
    <t>Tabel 5. Projekti detailne eelarve (EUR)</t>
  </si>
  <si>
    <t>Tabel 2. Projekti kululiikide koondtabel (EUR)</t>
  </si>
  <si>
    <t>Tabel 1. Projekti tulud allikate lõikes (EUR)</t>
  </si>
  <si>
    <t>Varjupaik – vastuvõtt</t>
  </si>
  <si>
    <t>Tagasisaatmine – tagasisaatmismenetlustega kaasnevad meetmed</t>
  </si>
  <si>
    <t>Tagasisaatmismeetmed</t>
  </si>
  <si>
    <t>Politsei- ja Piirivalveamet</t>
  </si>
  <si>
    <t>1.1.</t>
  </si>
  <si>
    <t>Projektijuhi brutopalk</t>
  </si>
  <si>
    <t>1.1.2.</t>
  </si>
  <si>
    <t>Sotsiaalmaks (projektijuht)</t>
  </si>
  <si>
    <t>33% projektijuhi brutopalgast</t>
  </si>
  <si>
    <t>1.1.3.</t>
  </si>
  <si>
    <t>Töötuskindlustusmakse (projektijuht)</t>
  </si>
  <si>
    <t xml:space="preserve">0,8 % projektijuhi brutopalgast </t>
  </si>
  <si>
    <t>1.2.1.</t>
  </si>
  <si>
    <t>1.2.2.</t>
  </si>
  <si>
    <t>1.2.3.</t>
  </si>
  <si>
    <t>33% projektijuhi brutopalgast (329,6*33%)</t>
  </si>
  <si>
    <t>Projektijuht töötab töölepingu alusel täistööajaga. Antud projekti juhtimiseks kulutab projektijuht 5,62% tööajast.</t>
  </si>
  <si>
    <t>Projektijuht töötab töölepingu alusel täistööajaga. Antud projekti juhtimiseks kulutab projektijuht 20% tööajast.</t>
  </si>
  <si>
    <t>Õigusalnae nõustaja brutopalk</t>
  </si>
  <si>
    <t>Sotsiaalmaks (õigusalane nõustaja)</t>
  </si>
  <si>
    <t>33% sotsiaaltöötaja brutopalgast (1150 x 33%=135,96)</t>
  </si>
  <si>
    <t>Töötuskindlustusmakse (õigusalane nõustaja)</t>
  </si>
  <si>
    <t>0,8 % sotsiaaltöötaja brutopalgast (1150 x 0,8%=3,30)</t>
  </si>
  <si>
    <t>2.2.</t>
  </si>
  <si>
    <t>Inglise keele kursus (koos käibemaksuga)</t>
  </si>
  <si>
    <t>2.3.</t>
  </si>
  <si>
    <t>Eesti keele kursus (koos käibemaksusga)</t>
  </si>
  <si>
    <t>Kinnipidamiskeskuses viiakse läbi lühiajalised eesti keele algkursused. Ühel kursusel saab osaleda kuni 10 isikut. Projekti kestel toimub 6 koolitust. Kulu arvestatakse ühe isiku kohta. Õppematerjalid on hinna sees.</t>
  </si>
  <si>
    <t>2.4.</t>
  </si>
  <si>
    <t>2.5.</t>
  </si>
  <si>
    <t>Kütus</t>
  </si>
  <si>
    <t>Huvijuhi brutopalk</t>
  </si>
  <si>
    <t>Huvitegevuse läbiviimiseks sõlmitakse huvijuhiga tähtajaline käsundusleping (eelnevalt korraldatud lihthange). Huvitegevusi viiakse läbi kolm korda nädalas kolm tundi päevas. Huvitegevustest saab osa võtta 300 kinnipeetavat.</t>
  </si>
  <si>
    <t>2.4.1.</t>
  </si>
  <si>
    <t>2.4.2.</t>
  </si>
  <si>
    <t>Sotsiaalmaks (huvijuht)</t>
  </si>
  <si>
    <t>Töötuskindlustusmakse (huvijuht)</t>
  </si>
  <si>
    <t>33% huvijuhi brutopalgast (10*33%)</t>
  </si>
  <si>
    <t xml:space="preserve">0,8 % huvijuhi brutopalgast </t>
  </si>
  <si>
    <t>2.6.</t>
  </si>
  <si>
    <t>Huvitegevuse läbiviimiseks mõeldud materjalid</t>
  </si>
  <si>
    <t>Huvijuht kaardistab erinevate huvitegevuste läbiviimiseks vajalikud materjalid ning need soetatakse vastavalt vajadusele. Aastane kulu materjalide peale on 900 eurot.</t>
  </si>
  <si>
    <t>3.1.</t>
  </si>
  <si>
    <t>Kleebised/etiketid/ muu info projekti rahastajate kohta.</t>
  </si>
  <si>
    <t>Projekti rahastamise ja kaasrahastamise kohta trükiste ja kleepiste soetamine.</t>
  </si>
  <si>
    <t xml:space="preserve">Õigusalase nõustaja kütuse kulu hüvitamine (diisel, bensiin) arvestusega, et 1 km hind on 0,25 euro senti. Marsruut saab alguse  KPK-st. Sihtpunkt oleneb millises PPA ametiruumis nõustamist osutatakse. Marsruudi pikkus oleneb sellest, kui kaugel asub teenuseosutamise koht (sihtpunkt) sõidu alustamise algpunktist. </t>
  </si>
  <si>
    <t>Õigusalase nõustaja bruto kuupalk, koosseisuline koht. Täitab taotluses kirjeldatud ülesandeid. Õigusalast nõustamist saab 231 rahvusvahelise kaitse taotlejat.</t>
  </si>
  <si>
    <t>Kinnipidamiskeskuses viiakse läbi lühiajalised inglise keele kursused. Ühel kursusel saab osaleda kuni 10 isikut. Projekti kestel toimub 6 kursust. Kulu arvestatakse ühe isiku kohta.</t>
  </si>
  <si>
    <t>1.2.</t>
  </si>
  <si>
    <t>Nõustamine ja huvitegevuse korraldamine kinnipidamiskeskuses</t>
  </si>
  <si>
    <t>Eelmakse</t>
  </si>
  <si>
    <t>I vahemakse</t>
  </si>
  <si>
    <t>II vahemakse</t>
  </si>
  <si>
    <t>III vahemakse</t>
  </si>
  <si>
    <t>IV vahemakse</t>
  </si>
  <si>
    <t>IV</t>
  </si>
  <si>
    <t>V</t>
  </si>
  <si>
    <t>V vahemakse</t>
  </si>
  <si>
    <t>4.1.1.1</t>
  </si>
  <si>
    <t>4.1.2.1</t>
  </si>
  <si>
    <t>4.1.2.3</t>
  </si>
  <si>
    <t>4.1.2.5</t>
  </si>
  <si>
    <t>4.1.2.7</t>
  </si>
  <si>
    <t>4.1.2.9</t>
  </si>
  <si>
    <t>4.1.1.2</t>
  </si>
  <si>
    <t>4.1.2.2</t>
  </si>
  <si>
    <t>4.1.2.4</t>
  </si>
  <si>
    <t>4.1.2.6</t>
  </si>
  <si>
    <t>4.1.2.8</t>
  </si>
  <si>
    <t>4.1.2.10</t>
  </si>
  <si>
    <t>AMIF2015-17</t>
  </si>
  <si>
    <t>Aruandlusperioodi 01/07/2015 - 31/12/2015 kulud</t>
  </si>
  <si>
    <t>Aruandlusperioodi 01/01/2016-30/06/2016 kulud</t>
  </si>
  <si>
    <t xml:space="preserve">Aruandlusperioodi 01/07/2016-31/12/2016 kulud </t>
  </si>
  <si>
    <t xml:space="preserve">Aruandlusperioodi 01/01/2017-30/06/2017 kulud </t>
  </si>
  <si>
    <t>Aruandlusperioodi 01/07/2017-31/12/2017 kulud</t>
  </si>
  <si>
    <t xml:space="preserve">Aruandlusperioodi 01/01/2018-30/06/2018 kulud </t>
  </si>
  <si>
    <t>Aruandlusperioodi 01/01/2016 - 30/06/2016 kulud</t>
  </si>
  <si>
    <t>Aruandlusperioodi 01/07/2016 - 31/12/2016 kulud</t>
  </si>
  <si>
    <t>Aruandlusperioodi 01/01/2017 - 30/06/2017 kulud</t>
  </si>
  <si>
    <t>Aruandlusperioodi 01/07/2017 - 31/12/2017 kulud</t>
  </si>
  <si>
    <t>Aruandlusperioodi 01/01/2018 - 30/06/2018 kulud</t>
  </si>
  <si>
    <t>Aruandlusperioodi 01/07/2015-31/12/2015 kulud kokku</t>
  </si>
  <si>
    <t>Aruandlusperioodi 01/01/2016-30/06/2016 kulud kokku</t>
  </si>
  <si>
    <t>Aruandlusperioodi 01/07/2016-31/12/2016 kulud kokku</t>
  </si>
  <si>
    <t>Aruandlusperioodi 01/01/2017-30/06/2017 kulud kokku</t>
  </si>
  <si>
    <t>Aruandlusperioodi 01/07/2017-31/12/2017 kulud kokku</t>
  </si>
  <si>
    <t>Aruandlusperioodi 01/01/2018-30/06/2018 kulud kokku</t>
  </si>
  <si>
    <t xml:space="preserve">Sihtrühmaga seotud kulud kokku </t>
  </si>
  <si>
    <t>3.EL avalikustamisega seotud kulud</t>
  </si>
  <si>
    <t xml:space="preserve">EL avalikustamisega seotud kulud kokku </t>
  </si>
  <si>
    <t>2. Sihtrühmaga seotud kulud</t>
  </si>
  <si>
    <t>Maksetaotlus</t>
  </si>
  <si>
    <t>PPA</t>
  </si>
  <si>
    <t>Palgateatis</t>
  </si>
  <si>
    <t>Juuli 2015</t>
  </si>
  <si>
    <t>September 2015</t>
  </si>
  <si>
    <t>Oktoober 2015</t>
  </si>
  <si>
    <t>November 2015</t>
  </si>
  <si>
    <t>Detsember 2015</t>
  </si>
  <si>
    <t>Palgaravestus leht</t>
  </si>
  <si>
    <t>arve-saateleht</t>
  </si>
  <si>
    <t>15EE43051</t>
  </si>
  <si>
    <t>Huvitegevuse läbiviimiseks vajalikud vahendid.</t>
  </si>
  <si>
    <t>(digitaalselt allkirjastatud)</t>
  </si>
  <si>
    <t>14-8.6/74-1</t>
  </si>
  <si>
    <t>01.07.2015-31.12.2015</t>
  </si>
  <si>
    <t>Käesolevaga, võttes aluseks toetuslepingu punktid 4.1.2.1 ja 4.1.2.2, taotlen AMIF toetuse 16 158,60 euro ja kaasfinantseeringu 5 386,20 euro eraldamist lepingu punktis 4.2 nimetatud kontole.</t>
  </si>
  <si>
    <t>Juuli, august 2015</t>
  </si>
  <si>
    <t>7.08.2015 ja 7.09.2015</t>
  </si>
  <si>
    <t>Projektijuhi netotasu</t>
  </si>
  <si>
    <t>Nõustaja netotasu</t>
  </si>
  <si>
    <t>Huvijuhi netotasu</t>
  </si>
  <si>
    <t>Projektijuhi töötasust kinnipeetud maksud (töötuskindlustus, kogumispension, üksikisiku tulumaks)</t>
  </si>
  <si>
    <t>Huvijuhi tööandja töötuskindlustus</t>
  </si>
  <si>
    <t>Huvijuhi tööandja sotsiaalmaks</t>
  </si>
  <si>
    <t>Huvijuhi töötasust kinnipeetud maksud (töötuskindlustus, kogumispension, üksikisiku tulumaks)</t>
  </si>
  <si>
    <t>Nõustaja tööandja töötuskindlustus</t>
  </si>
  <si>
    <t>Nõustaja tööandja sotsiaalmaks</t>
  </si>
  <si>
    <t>Nõustaja töötasust kinnipeetud maksud (töötuskindlustus, kogumispension, üksikisiku tulumaks)</t>
  </si>
  <si>
    <t>Projektijuht tööandja sotsiaalmaks</t>
  </si>
  <si>
    <t>Projektijuht tööandja töötuskindlustus</t>
  </si>
  <si>
    <t>Projektijuht töötasust kinnipeetud maksud (töötuskindlustus, kogumispension, üksikisiku tulumaks)</t>
  </si>
  <si>
    <t xml:space="preserve"> Projektijuht tööandja sotsiaalmaks</t>
  </si>
  <si>
    <t>Projektijuhi tööandja sotsiaalmaks</t>
  </si>
  <si>
    <t>Projektijuhi tööandja töötuskindlustus</t>
  </si>
  <si>
    <t>ptojektijuhi töötasust kinnipeetud maksud (töötuskindlustus, kogumispension, üksikisiku tulumaks)</t>
  </si>
  <si>
    <t>Officeday Estonia OÜ</t>
  </si>
  <si>
    <t>Merike Jürilo</t>
  </si>
  <si>
    <t>peadirektori asetäitja arenduse alal ülesannetes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</si>
</sst>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z val="10"/>
      <color rgb="FF000000"/>
      <name val="Arial"/>
      <family val="2"/>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xf numFmtId="0" fontId="13" fillId="0" borderId="0"/>
  </cellStyleXfs>
  <cellXfs count="198">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16"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2" fontId="0" fillId="0" borderId="0" xfId="0" applyNumberFormat="1"/>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2" fillId="0" borderId="0" xfId="0" applyFont="1" applyBorder="1" applyProtection="1">
      <protection hidden="1"/>
    </xf>
    <xf numFmtId="0" fontId="10" fillId="0" borderId="0" xfId="0" applyFont="1"/>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2" fillId="0" borderId="0" xfId="0" applyFont="1" applyFill="1"/>
    <xf numFmtId="0" fontId="2" fillId="0" borderId="1" xfId="0" applyFont="1" applyBorder="1" applyAlignment="1" applyProtection="1">
      <alignment wrapText="1"/>
      <protection hidden="1"/>
    </xf>
    <xf numFmtId="0" fontId="3" fillId="0" borderId="0" xfId="0" applyFont="1" applyBorder="1" applyAlignment="1" applyProtection="1">
      <alignment wrapText="1"/>
      <protection locked="0" hidden="1"/>
    </xf>
    <xf numFmtId="0" fontId="2" fillId="0" borderId="1" xfId="0" applyFont="1" applyBorder="1" applyAlignment="1" applyProtection="1">
      <alignment wrapText="1"/>
      <protection locked="0" hidden="1"/>
    </xf>
    <xf numFmtId="0" fontId="2" fillId="0" borderId="0" xfId="0" applyFont="1" applyAlignment="1" applyProtection="1">
      <alignment wrapText="1"/>
      <protection locked="0" hidden="1"/>
    </xf>
    <xf numFmtId="0" fontId="11" fillId="0" borderId="1" xfId="0" applyFont="1" applyBorder="1" applyProtection="1">
      <protection locked="0" hidden="1"/>
    </xf>
    <xf numFmtId="0" fontId="11" fillId="0" borderId="1" xfId="0" applyFont="1" applyBorder="1" applyAlignment="1" applyProtection="1">
      <alignment wrapText="1"/>
      <protection locked="0" hidden="1"/>
    </xf>
    <xf numFmtId="0" fontId="2" fillId="0" borderId="1" xfId="0" applyFont="1" applyBorder="1" applyAlignment="1" applyProtection="1">
      <alignment horizontal="left" wrapText="1"/>
      <protection locked="0" hidden="1"/>
    </xf>
    <xf numFmtId="4" fontId="11" fillId="0" borderId="1" xfId="0" applyNumberFormat="1" applyFont="1" applyBorder="1" applyProtection="1">
      <protection locked="0" hidden="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0" fontId="3" fillId="2" borderId="3" xfId="0" applyFont="1" applyFill="1" applyBorder="1" applyAlignment="1" applyProtection="1">
      <alignment horizontal="center"/>
      <protection hidden="1"/>
    </xf>
    <xf numFmtId="14" fontId="2" fillId="0" borderId="0" xfId="0" applyNumberFormat="1" applyFont="1" applyBorder="1" applyAlignment="1" applyProtection="1">
      <alignment horizontal="left"/>
      <protection locked="0" hidden="1"/>
    </xf>
    <xf numFmtId="9" fontId="3" fillId="2" borderId="1" xfId="0" applyNumberFormat="1" applyFont="1" applyFill="1" applyBorder="1" applyAlignment="1" applyProtection="1">
      <alignment horizontal="left" wrapText="1"/>
      <protection hidden="1"/>
    </xf>
    <xf numFmtId="9" fontId="3" fillId="2" borderId="1"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left" wrapText="1"/>
      <protection hidden="1"/>
    </xf>
    <xf numFmtId="9" fontId="3" fillId="2" borderId="6" xfId="0" applyNumberFormat="1" applyFont="1" applyFill="1" applyBorder="1" applyAlignment="1" applyProtection="1">
      <alignment horizontal="center" vertical="center"/>
      <protection hidden="1"/>
    </xf>
    <xf numFmtId="4" fontId="2" fillId="0" borderId="1" xfId="0" applyNumberFormat="1" applyFont="1" applyFill="1" applyBorder="1" applyProtection="1">
      <protection hidden="1"/>
    </xf>
    <xf numFmtId="4" fontId="3" fillId="2" borderId="1" xfId="0" applyNumberFormat="1" applyFont="1" applyFill="1" applyBorder="1" applyProtection="1">
      <protection locked="0" hidden="1"/>
    </xf>
    <xf numFmtId="4" fontId="0" fillId="0" borderId="0" xfId="0" applyNumberFormat="1"/>
    <xf numFmtId="0" fontId="2" fillId="0" borderId="0" xfId="0" applyFont="1" applyAlignment="1">
      <alignment wrapText="1"/>
    </xf>
    <xf numFmtId="2" fontId="2" fillId="0" borderId="1" xfId="0" applyNumberFormat="1" applyFont="1" applyFill="1" applyBorder="1" applyAlignment="1">
      <alignment vertical="center" wrapText="1"/>
    </xf>
    <xf numFmtId="0" fontId="11" fillId="0" borderId="0" xfId="0" applyFont="1" applyProtection="1">
      <protection locked="0" hidden="1"/>
    </xf>
    <xf numFmtId="49" fontId="2" fillId="0" borderId="1" xfId="0" applyNumberFormat="1" applyFont="1" applyBorder="1" applyProtection="1">
      <protection locked="0" hidden="1"/>
    </xf>
    <xf numFmtId="14" fontId="2" fillId="0" borderId="1" xfId="0" applyNumberFormat="1" applyFont="1" applyBorder="1" applyAlignment="1" applyProtection="1">
      <alignment wrapText="1"/>
      <protection locked="0" hidden="1"/>
    </xf>
    <xf numFmtId="0" fontId="2" fillId="7" borderId="1" xfId="0" applyFont="1" applyFill="1" applyBorder="1" applyProtection="1">
      <protection locked="0" hidden="1"/>
    </xf>
    <xf numFmtId="49" fontId="2" fillId="7" borderId="1" xfId="0" applyNumberFormat="1" applyFont="1" applyFill="1" applyBorder="1" applyProtection="1">
      <protection locked="0" hidden="1"/>
    </xf>
    <xf numFmtId="14" fontId="2" fillId="7" borderId="1" xfId="0" applyNumberFormat="1" applyFont="1" applyFill="1" applyBorder="1" applyAlignment="1" applyProtection="1">
      <alignment wrapText="1"/>
      <protection locked="0" hidden="1"/>
    </xf>
    <xf numFmtId="14" fontId="2" fillId="7" borderId="1" xfId="0" applyNumberFormat="1" applyFont="1" applyFill="1" applyBorder="1" applyProtection="1">
      <protection locked="0" hidden="1"/>
    </xf>
    <xf numFmtId="0" fontId="2" fillId="7" borderId="1" xfId="0" applyFont="1" applyFill="1" applyBorder="1" applyAlignment="1" applyProtection="1">
      <alignment wrapText="1"/>
      <protection locked="0" hidden="1"/>
    </xf>
    <xf numFmtId="4" fontId="2" fillId="7" borderId="1" xfId="0" applyNumberFormat="1" applyFont="1" applyFill="1" applyBorder="1" applyProtection="1">
      <protection locked="0" hidden="1"/>
    </xf>
    <xf numFmtId="0" fontId="2" fillId="7" borderId="4" xfId="0" applyFont="1" applyFill="1" applyBorder="1" applyAlignment="1" applyProtection="1">
      <alignment wrapText="1"/>
      <protection locked="0" hidden="1"/>
    </xf>
    <xf numFmtId="14" fontId="2" fillId="0" borderId="5" xfId="0" applyNumberFormat="1" applyFont="1" applyBorder="1" applyProtection="1">
      <protection locked="0" hidden="1"/>
    </xf>
    <xf numFmtId="14" fontId="2" fillId="7" borderId="5" xfId="0" applyNumberFormat="1" applyFont="1" applyFill="1" applyBorder="1" applyProtection="1">
      <protection locked="0"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vertical="center"/>
      <protection hidden="1"/>
    </xf>
    <xf numFmtId="9" fontId="3" fillId="2" borderId="6" xfId="0" applyNumberFormat="1"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xf numFmtId="0" fontId="3" fillId="2" borderId="3" xfId="0" applyFont="1" applyFill="1" applyBorder="1" applyAlignment="1"/>
    <xf numFmtId="0" fontId="3" fillId="2" borderId="4" xfId="0" applyFont="1" applyFill="1" applyBorder="1" applyAlignment="1"/>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cellXfs>
  <cellStyles count="3">
    <cellStyle name="Hyperlink" xfId="1" builtinId="8"/>
    <cellStyle name="Normal" xfId="0" builtinId="0"/>
    <cellStyle name="Normal 2" xfId="2"/>
  </cellStyles>
  <dxfs count="42">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3</xdr:col>
      <xdr:colOff>254000</xdr:colOff>
      <xdr:row>3</xdr:row>
      <xdr:rowOff>169333</xdr:rowOff>
    </xdr:from>
    <xdr:to>
      <xdr:col>4</xdr:col>
      <xdr:colOff>293867</xdr:colOff>
      <xdr:row>8</xdr:row>
      <xdr:rowOff>1868</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73333" y="772583"/>
          <a:ext cx="1235784" cy="837952"/>
        </a:xfrm>
        <a:prstGeom prst="rect">
          <a:avLst/>
        </a:prstGeom>
      </xdr:spPr>
    </xdr:pic>
    <xdr:clientData/>
  </xdr:twoCellAnchor>
  <xdr:twoCellAnchor editAs="oneCell">
    <xdr:from>
      <xdr:col>4</xdr:col>
      <xdr:colOff>677332</xdr:colOff>
      <xdr:row>4</xdr:row>
      <xdr:rowOff>2489</xdr:rowOff>
    </xdr:from>
    <xdr:to>
      <xdr:col>6</xdr:col>
      <xdr:colOff>117037</xdr:colOff>
      <xdr:row>8</xdr:row>
      <xdr:rowOff>6199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392582" y="806822"/>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104775</xdr:colOff>
      <xdr:row>3</xdr:row>
      <xdr:rowOff>0</xdr:rowOff>
    </xdr:from>
    <xdr:to>
      <xdr:col>13</xdr:col>
      <xdr:colOff>188841</xdr:colOff>
      <xdr:row>6</xdr:row>
      <xdr:rowOff>171450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01850" y="600075"/>
          <a:ext cx="1208016" cy="771525"/>
        </a:xfrm>
        <a:prstGeom prst="rect">
          <a:avLst/>
        </a:prstGeom>
      </xdr:spPr>
    </xdr:pic>
    <xdr:clientData/>
  </xdr:twoCellAnchor>
  <xdr:twoCellAnchor editAs="oneCell">
    <xdr:from>
      <xdr:col>10</xdr:col>
      <xdr:colOff>342900</xdr:colOff>
      <xdr:row>3</xdr:row>
      <xdr:rowOff>38100</xdr:rowOff>
    </xdr:from>
    <xdr:to>
      <xdr:col>11</xdr:col>
      <xdr:colOff>657224</xdr:colOff>
      <xdr:row>7</xdr:row>
      <xdr:rowOff>9628</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401550" y="638175"/>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342900</xdr:colOff>
      <xdr:row>2</xdr:row>
      <xdr:rowOff>66676</xdr:rowOff>
    </xdr:from>
    <xdr:to>
      <xdr:col>8</xdr:col>
      <xdr:colOff>733424</xdr:colOff>
      <xdr:row>6</xdr:row>
      <xdr:rowOff>38204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5650" y="466726"/>
          <a:ext cx="1600199" cy="771628"/>
        </a:xfrm>
        <a:prstGeom prst="rect">
          <a:avLst/>
        </a:prstGeom>
      </xdr:spPr>
    </xdr:pic>
    <xdr:clientData/>
  </xdr:twoCellAnchor>
  <xdr:twoCellAnchor editAs="oneCell">
    <xdr:from>
      <xdr:col>9</xdr:col>
      <xdr:colOff>314325</xdr:colOff>
      <xdr:row>2</xdr:row>
      <xdr:rowOff>66675</xdr:rowOff>
    </xdr:from>
    <xdr:to>
      <xdr:col>10</xdr:col>
      <xdr:colOff>360291</xdr:colOff>
      <xdr:row>6</xdr:row>
      <xdr:rowOff>38100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06425" y="466725"/>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0"/>
  <sheetViews>
    <sheetView topLeftCell="A25" zoomScale="90" zoomScaleNormal="90" workbookViewId="0">
      <selection activeCell="F51" sqref="F51"/>
    </sheetView>
  </sheetViews>
  <sheetFormatPr defaultRowHeight="15.75" x14ac:dyDescent="0.25"/>
  <cols>
    <col min="1" max="1" width="30" style="24" customWidth="1"/>
    <col min="2" max="2" width="42.7109375" style="24" customWidth="1"/>
    <col min="3" max="3" width="25" style="24" customWidth="1"/>
    <col min="4" max="4" width="18" style="24" customWidth="1"/>
    <col min="5" max="5" width="12.28515625" style="24" bestFit="1" customWidth="1"/>
    <col min="6" max="6" width="21.28515625" style="24" customWidth="1"/>
    <col min="7" max="7" width="11.28515625" style="24" customWidth="1"/>
    <col min="8" max="8" width="25.7109375" style="24" customWidth="1"/>
    <col min="9" max="256" width="9.140625" style="24"/>
    <col min="257" max="257" width="32.140625" style="24" bestFit="1" customWidth="1"/>
    <col min="258" max="258" width="21.42578125" style="24" bestFit="1" customWidth="1"/>
    <col min="259" max="259" width="11.5703125" style="24" bestFit="1" customWidth="1"/>
    <col min="260" max="260" width="12.28515625" style="24" bestFit="1" customWidth="1"/>
    <col min="261" max="261" width="10.5703125" style="24" bestFit="1" customWidth="1"/>
    <col min="262" max="263" width="9.140625" style="24"/>
    <col min="264" max="264" width="15.85546875" style="24" customWidth="1"/>
    <col min="265" max="512" width="9.140625" style="24"/>
    <col min="513" max="513" width="32.140625" style="24" bestFit="1" customWidth="1"/>
    <col min="514" max="514" width="21.42578125" style="24" bestFit="1" customWidth="1"/>
    <col min="515" max="515" width="11.5703125" style="24" bestFit="1" customWidth="1"/>
    <col min="516" max="516" width="12.28515625" style="24" bestFit="1" customWidth="1"/>
    <col min="517" max="517" width="10.5703125" style="24" bestFit="1" customWidth="1"/>
    <col min="518" max="519" width="9.140625" style="24"/>
    <col min="520" max="520" width="15.85546875" style="24" customWidth="1"/>
    <col min="521" max="768" width="9.140625" style="24"/>
    <col min="769" max="769" width="32.140625" style="24" bestFit="1" customWidth="1"/>
    <col min="770" max="770" width="21.42578125" style="24" bestFit="1" customWidth="1"/>
    <col min="771" max="771" width="11.5703125" style="24" bestFit="1" customWidth="1"/>
    <col min="772" max="772" width="12.28515625" style="24" bestFit="1" customWidth="1"/>
    <col min="773" max="773" width="10.5703125" style="24" bestFit="1" customWidth="1"/>
    <col min="774" max="775" width="9.140625" style="24"/>
    <col min="776" max="776" width="15.85546875" style="24" customWidth="1"/>
    <col min="777" max="1024" width="9.140625" style="24"/>
    <col min="1025" max="1025" width="32.140625" style="24" bestFit="1" customWidth="1"/>
    <col min="1026" max="1026" width="21.42578125" style="24" bestFit="1" customWidth="1"/>
    <col min="1027" max="1027" width="11.5703125" style="24" bestFit="1" customWidth="1"/>
    <col min="1028" max="1028" width="12.28515625" style="24" bestFit="1" customWidth="1"/>
    <col min="1029" max="1029" width="10.5703125" style="24" bestFit="1" customWidth="1"/>
    <col min="1030" max="1031" width="9.140625" style="24"/>
    <col min="1032" max="1032" width="15.85546875" style="24" customWidth="1"/>
    <col min="1033" max="1280" width="9.140625" style="24"/>
    <col min="1281" max="1281" width="32.140625" style="24" bestFit="1" customWidth="1"/>
    <col min="1282" max="1282" width="21.42578125" style="24" bestFit="1" customWidth="1"/>
    <col min="1283" max="1283" width="11.5703125" style="24" bestFit="1" customWidth="1"/>
    <col min="1284" max="1284" width="12.28515625" style="24" bestFit="1" customWidth="1"/>
    <col min="1285" max="1285" width="10.5703125" style="24" bestFit="1" customWidth="1"/>
    <col min="1286" max="1287" width="9.140625" style="24"/>
    <col min="1288" max="1288" width="15.85546875" style="24" customWidth="1"/>
    <col min="1289" max="1536" width="9.140625" style="24"/>
    <col min="1537" max="1537" width="32.140625" style="24" bestFit="1" customWidth="1"/>
    <col min="1538" max="1538" width="21.42578125" style="24" bestFit="1" customWidth="1"/>
    <col min="1539" max="1539" width="11.5703125" style="24" bestFit="1" customWidth="1"/>
    <col min="1540" max="1540" width="12.28515625" style="24" bestFit="1" customWidth="1"/>
    <col min="1541" max="1541" width="10.5703125" style="24" bestFit="1" customWidth="1"/>
    <col min="1542" max="1543" width="9.140625" style="24"/>
    <col min="1544" max="1544" width="15.85546875" style="24" customWidth="1"/>
    <col min="1545" max="1792" width="9.140625" style="24"/>
    <col min="1793" max="1793" width="32.140625" style="24" bestFit="1" customWidth="1"/>
    <col min="1794" max="1794" width="21.42578125" style="24" bestFit="1" customWidth="1"/>
    <col min="1795" max="1795" width="11.5703125" style="24" bestFit="1" customWidth="1"/>
    <col min="1796" max="1796" width="12.28515625" style="24" bestFit="1" customWidth="1"/>
    <col min="1797" max="1797" width="10.5703125" style="24" bestFit="1" customWidth="1"/>
    <col min="1798" max="1799" width="9.140625" style="24"/>
    <col min="1800" max="1800" width="15.85546875" style="24" customWidth="1"/>
    <col min="1801" max="2048" width="9.140625" style="24"/>
    <col min="2049" max="2049" width="32.140625" style="24" bestFit="1" customWidth="1"/>
    <col min="2050" max="2050" width="21.42578125" style="24" bestFit="1" customWidth="1"/>
    <col min="2051" max="2051" width="11.5703125" style="24" bestFit="1" customWidth="1"/>
    <col min="2052" max="2052" width="12.28515625" style="24" bestFit="1" customWidth="1"/>
    <col min="2053" max="2053" width="10.5703125" style="24" bestFit="1" customWidth="1"/>
    <col min="2054" max="2055" width="9.140625" style="24"/>
    <col min="2056" max="2056" width="15.85546875" style="24" customWidth="1"/>
    <col min="2057" max="2304" width="9.140625" style="24"/>
    <col min="2305" max="2305" width="32.140625" style="24" bestFit="1" customWidth="1"/>
    <col min="2306" max="2306" width="21.42578125" style="24" bestFit="1" customWidth="1"/>
    <col min="2307" max="2307" width="11.5703125" style="24" bestFit="1" customWidth="1"/>
    <col min="2308" max="2308" width="12.28515625" style="24" bestFit="1" customWidth="1"/>
    <col min="2309" max="2309" width="10.5703125" style="24" bestFit="1" customWidth="1"/>
    <col min="2310" max="2311" width="9.140625" style="24"/>
    <col min="2312" max="2312" width="15.85546875" style="24" customWidth="1"/>
    <col min="2313" max="2560" width="9.140625" style="24"/>
    <col min="2561" max="2561" width="32.140625" style="24" bestFit="1" customWidth="1"/>
    <col min="2562" max="2562" width="21.42578125" style="24" bestFit="1" customWidth="1"/>
    <col min="2563" max="2563" width="11.5703125" style="24" bestFit="1" customWidth="1"/>
    <col min="2564" max="2564" width="12.28515625" style="24" bestFit="1" customWidth="1"/>
    <col min="2565" max="2565" width="10.5703125" style="24" bestFit="1" customWidth="1"/>
    <col min="2566" max="2567" width="9.140625" style="24"/>
    <col min="2568" max="2568" width="15.85546875" style="24" customWidth="1"/>
    <col min="2569" max="2816" width="9.140625" style="24"/>
    <col min="2817" max="2817" width="32.140625" style="24" bestFit="1" customWidth="1"/>
    <col min="2818" max="2818" width="21.42578125" style="24" bestFit="1" customWidth="1"/>
    <col min="2819" max="2819" width="11.5703125" style="24" bestFit="1" customWidth="1"/>
    <col min="2820" max="2820" width="12.28515625" style="24" bestFit="1" customWidth="1"/>
    <col min="2821" max="2821" width="10.5703125" style="24" bestFit="1" customWidth="1"/>
    <col min="2822" max="2823" width="9.140625" style="24"/>
    <col min="2824" max="2824" width="15.85546875" style="24" customWidth="1"/>
    <col min="2825" max="3072" width="9.140625" style="24"/>
    <col min="3073" max="3073" width="32.140625" style="24" bestFit="1" customWidth="1"/>
    <col min="3074" max="3074" width="21.42578125" style="24" bestFit="1" customWidth="1"/>
    <col min="3075" max="3075" width="11.5703125" style="24" bestFit="1" customWidth="1"/>
    <col min="3076" max="3076" width="12.28515625" style="24" bestFit="1" customWidth="1"/>
    <col min="3077" max="3077" width="10.5703125" style="24" bestFit="1" customWidth="1"/>
    <col min="3078" max="3079" width="9.140625" style="24"/>
    <col min="3080" max="3080" width="15.85546875" style="24" customWidth="1"/>
    <col min="3081" max="3328" width="9.140625" style="24"/>
    <col min="3329" max="3329" width="32.140625" style="24" bestFit="1" customWidth="1"/>
    <col min="3330" max="3330" width="21.42578125" style="24" bestFit="1" customWidth="1"/>
    <col min="3331" max="3331" width="11.5703125" style="24" bestFit="1" customWidth="1"/>
    <col min="3332" max="3332" width="12.28515625" style="24" bestFit="1" customWidth="1"/>
    <col min="3333" max="3333" width="10.5703125" style="24" bestFit="1" customWidth="1"/>
    <col min="3334" max="3335" width="9.140625" style="24"/>
    <col min="3336" max="3336" width="15.85546875" style="24" customWidth="1"/>
    <col min="3337" max="3584" width="9.140625" style="24"/>
    <col min="3585" max="3585" width="32.140625" style="24" bestFit="1" customWidth="1"/>
    <col min="3586" max="3586" width="21.42578125" style="24" bestFit="1" customWidth="1"/>
    <col min="3587" max="3587" width="11.5703125" style="24" bestFit="1" customWidth="1"/>
    <col min="3588" max="3588" width="12.28515625" style="24" bestFit="1" customWidth="1"/>
    <col min="3589" max="3589" width="10.5703125" style="24" bestFit="1" customWidth="1"/>
    <col min="3590" max="3591" width="9.140625" style="24"/>
    <col min="3592" max="3592" width="15.85546875" style="24" customWidth="1"/>
    <col min="3593" max="3840" width="9.140625" style="24"/>
    <col min="3841" max="3841" width="32.140625" style="24" bestFit="1" customWidth="1"/>
    <col min="3842" max="3842" width="21.42578125" style="24" bestFit="1" customWidth="1"/>
    <col min="3843" max="3843" width="11.5703125" style="24" bestFit="1" customWidth="1"/>
    <col min="3844" max="3844" width="12.28515625" style="24" bestFit="1" customWidth="1"/>
    <col min="3845" max="3845" width="10.5703125" style="24" bestFit="1" customWidth="1"/>
    <col min="3846" max="3847" width="9.140625" style="24"/>
    <col min="3848" max="3848" width="15.85546875" style="24" customWidth="1"/>
    <col min="3849" max="4096" width="9.140625" style="24"/>
    <col min="4097" max="4097" width="32.140625" style="24" bestFit="1" customWidth="1"/>
    <col min="4098" max="4098" width="21.42578125" style="24" bestFit="1" customWidth="1"/>
    <col min="4099" max="4099" width="11.5703125" style="24" bestFit="1" customWidth="1"/>
    <col min="4100" max="4100" width="12.28515625" style="24" bestFit="1" customWidth="1"/>
    <col min="4101" max="4101" width="10.5703125" style="24" bestFit="1" customWidth="1"/>
    <col min="4102" max="4103" width="9.140625" style="24"/>
    <col min="4104" max="4104" width="15.85546875" style="24" customWidth="1"/>
    <col min="4105" max="4352" width="9.140625" style="24"/>
    <col min="4353" max="4353" width="32.140625" style="24" bestFit="1" customWidth="1"/>
    <col min="4354" max="4354" width="21.42578125" style="24" bestFit="1" customWidth="1"/>
    <col min="4355" max="4355" width="11.5703125" style="24" bestFit="1" customWidth="1"/>
    <col min="4356" max="4356" width="12.28515625" style="24" bestFit="1" customWidth="1"/>
    <col min="4357" max="4357" width="10.5703125" style="24" bestFit="1" customWidth="1"/>
    <col min="4358" max="4359" width="9.140625" style="24"/>
    <col min="4360" max="4360" width="15.85546875" style="24" customWidth="1"/>
    <col min="4361" max="4608" width="9.140625" style="24"/>
    <col min="4609" max="4609" width="32.140625" style="24" bestFit="1" customWidth="1"/>
    <col min="4610" max="4610" width="21.42578125" style="24" bestFit="1" customWidth="1"/>
    <col min="4611" max="4611" width="11.5703125" style="24" bestFit="1" customWidth="1"/>
    <col min="4612" max="4612" width="12.28515625" style="24" bestFit="1" customWidth="1"/>
    <col min="4613" max="4613" width="10.5703125" style="24" bestFit="1" customWidth="1"/>
    <col min="4614" max="4615" width="9.140625" style="24"/>
    <col min="4616" max="4616" width="15.85546875" style="24" customWidth="1"/>
    <col min="4617" max="4864" width="9.140625" style="24"/>
    <col min="4865" max="4865" width="32.140625" style="24" bestFit="1" customWidth="1"/>
    <col min="4866" max="4866" width="21.42578125" style="24" bestFit="1" customWidth="1"/>
    <col min="4867" max="4867" width="11.5703125" style="24" bestFit="1" customWidth="1"/>
    <col min="4868" max="4868" width="12.28515625" style="24" bestFit="1" customWidth="1"/>
    <col min="4869" max="4869" width="10.5703125" style="24" bestFit="1" customWidth="1"/>
    <col min="4870" max="4871" width="9.140625" style="24"/>
    <col min="4872" max="4872" width="15.85546875" style="24" customWidth="1"/>
    <col min="4873" max="5120" width="9.140625" style="24"/>
    <col min="5121" max="5121" width="32.140625" style="24" bestFit="1" customWidth="1"/>
    <col min="5122" max="5122" width="21.42578125" style="24" bestFit="1" customWidth="1"/>
    <col min="5123" max="5123" width="11.5703125" style="24" bestFit="1" customWidth="1"/>
    <col min="5124" max="5124" width="12.28515625" style="24" bestFit="1" customWidth="1"/>
    <col min="5125" max="5125" width="10.5703125" style="24" bestFit="1" customWidth="1"/>
    <col min="5126" max="5127" width="9.140625" style="24"/>
    <col min="5128" max="5128" width="15.85546875" style="24" customWidth="1"/>
    <col min="5129" max="5376" width="9.140625" style="24"/>
    <col min="5377" max="5377" width="32.140625" style="24" bestFit="1" customWidth="1"/>
    <col min="5378" max="5378" width="21.42578125" style="24" bestFit="1" customWidth="1"/>
    <col min="5379" max="5379" width="11.5703125" style="24" bestFit="1" customWidth="1"/>
    <col min="5380" max="5380" width="12.28515625" style="24" bestFit="1" customWidth="1"/>
    <col min="5381" max="5381" width="10.5703125" style="24" bestFit="1" customWidth="1"/>
    <col min="5382" max="5383" width="9.140625" style="24"/>
    <col min="5384" max="5384" width="15.85546875" style="24" customWidth="1"/>
    <col min="5385" max="5632" width="9.140625" style="24"/>
    <col min="5633" max="5633" width="32.140625" style="24" bestFit="1" customWidth="1"/>
    <col min="5634" max="5634" width="21.42578125" style="24" bestFit="1" customWidth="1"/>
    <col min="5635" max="5635" width="11.5703125" style="24" bestFit="1" customWidth="1"/>
    <col min="5636" max="5636" width="12.28515625" style="24" bestFit="1" customWidth="1"/>
    <col min="5637" max="5637" width="10.5703125" style="24" bestFit="1" customWidth="1"/>
    <col min="5638" max="5639" width="9.140625" style="24"/>
    <col min="5640" max="5640" width="15.85546875" style="24" customWidth="1"/>
    <col min="5641" max="5888" width="9.140625" style="24"/>
    <col min="5889" max="5889" width="32.140625" style="24" bestFit="1" customWidth="1"/>
    <col min="5890" max="5890" width="21.42578125" style="24" bestFit="1" customWidth="1"/>
    <col min="5891" max="5891" width="11.5703125" style="24" bestFit="1" customWidth="1"/>
    <col min="5892" max="5892" width="12.28515625" style="24" bestFit="1" customWidth="1"/>
    <col min="5893" max="5893" width="10.5703125" style="24" bestFit="1" customWidth="1"/>
    <col min="5894" max="5895" width="9.140625" style="24"/>
    <col min="5896" max="5896" width="15.85546875" style="24" customWidth="1"/>
    <col min="5897" max="6144" width="9.140625" style="24"/>
    <col min="6145" max="6145" width="32.140625" style="24" bestFit="1" customWidth="1"/>
    <col min="6146" max="6146" width="21.42578125" style="24" bestFit="1" customWidth="1"/>
    <col min="6147" max="6147" width="11.5703125" style="24" bestFit="1" customWidth="1"/>
    <col min="6148" max="6148" width="12.28515625" style="24" bestFit="1" customWidth="1"/>
    <col min="6149" max="6149" width="10.5703125" style="24" bestFit="1" customWidth="1"/>
    <col min="6150" max="6151" width="9.140625" style="24"/>
    <col min="6152" max="6152" width="15.85546875" style="24" customWidth="1"/>
    <col min="6153" max="6400" width="9.140625" style="24"/>
    <col min="6401" max="6401" width="32.140625" style="24" bestFit="1" customWidth="1"/>
    <col min="6402" max="6402" width="21.42578125" style="24" bestFit="1" customWidth="1"/>
    <col min="6403" max="6403" width="11.5703125" style="24" bestFit="1" customWidth="1"/>
    <col min="6404" max="6404" width="12.28515625" style="24" bestFit="1" customWidth="1"/>
    <col min="6405" max="6405" width="10.5703125" style="24" bestFit="1" customWidth="1"/>
    <col min="6406" max="6407" width="9.140625" style="24"/>
    <col min="6408" max="6408" width="15.85546875" style="24" customWidth="1"/>
    <col min="6409" max="6656" width="9.140625" style="24"/>
    <col min="6657" max="6657" width="32.140625" style="24" bestFit="1" customWidth="1"/>
    <col min="6658" max="6658" width="21.42578125" style="24" bestFit="1" customWidth="1"/>
    <col min="6659" max="6659" width="11.5703125" style="24" bestFit="1" customWidth="1"/>
    <col min="6660" max="6660" width="12.28515625" style="24" bestFit="1" customWidth="1"/>
    <col min="6661" max="6661" width="10.5703125" style="24" bestFit="1" customWidth="1"/>
    <col min="6662" max="6663" width="9.140625" style="24"/>
    <col min="6664" max="6664" width="15.85546875" style="24" customWidth="1"/>
    <col min="6665" max="6912" width="9.140625" style="24"/>
    <col min="6913" max="6913" width="32.140625" style="24" bestFit="1" customWidth="1"/>
    <col min="6914" max="6914" width="21.42578125" style="24" bestFit="1" customWidth="1"/>
    <col min="6915" max="6915" width="11.5703125" style="24" bestFit="1" customWidth="1"/>
    <col min="6916" max="6916" width="12.28515625" style="24" bestFit="1" customWidth="1"/>
    <col min="6917" max="6917" width="10.5703125" style="24" bestFit="1" customWidth="1"/>
    <col min="6918" max="6919" width="9.140625" style="24"/>
    <col min="6920" max="6920" width="15.85546875" style="24" customWidth="1"/>
    <col min="6921" max="7168" width="9.140625" style="24"/>
    <col min="7169" max="7169" width="32.140625" style="24" bestFit="1" customWidth="1"/>
    <col min="7170" max="7170" width="21.42578125" style="24" bestFit="1" customWidth="1"/>
    <col min="7171" max="7171" width="11.5703125" style="24" bestFit="1" customWidth="1"/>
    <col min="7172" max="7172" width="12.28515625" style="24" bestFit="1" customWidth="1"/>
    <col min="7173" max="7173" width="10.5703125" style="24" bestFit="1" customWidth="1"/>
    <col min="7174" max="7175" width="9.140625" style="24"/>
    <col min="7176" max="7176" width="15.85546875" style="24" customWidth="1"/>
    <col min="7177" max="7424" width="9.140625" style="24"/>
    <col min="7425" max="7425" width="32.140625" style="24" bestFit="1" customWidth="1"/>
    <col min="7426" max="7426" width="21.42578125" style="24" bestFit="1" customWidth="1"/>
    <col min="7427" max="7427" width="11.5703125" style="24" bestFit="1" customWidth="1"/>
    <col min="7428" max="7428" width="12.28515625" style="24" bestFit="1" customWidth="1"/>
    <col min="7429" max="7429" width="10.5703125" style="24" bestFit="1" customWidth="1"/>
    <col min="7430" max="7431" width="9.140625" style="24"/>
    <col min="7432" max="7432" width="15.85546875" style="24" customWidth="1"/>
    <col min="7433" max="7680" width="9.140625" style="24"/>
    <col min="7681" max="7681" width="32.140625" style="24" bestFit="1" customWidth="1"/>
    <col min="7682" max="7682" width="21.42578125" style="24" bestFit="1" customWidth="1"/>
    <col min="7683" max="7683" width="11.5703125" style="24" bestFit="1" customWidth="1"/>
    <col min="7684" max="7684" width="12.28515625" style="24" bestFit="1" customWidth="1"/>
    <col min="7685" max="7685" width="10.5703125" style="24" bestFit="1" customWidth="1"/>
    <col min="7686" max="7687" width="9.140625" style="24"/>
    <col min="7688" max="7688" width="15.85546875" style="24" customWidth="1"/>
    <col min="7689" max="7936" width="9.140625" style="24"/>
    <col min="7937" max="7937" width="32.140625" style="24" bestFit="1" customWidth="1"/>
    <col min="7938" max="7938" width="21.42578125" style="24" bestFit="1" customWidth="1"/>
    <col min="7939" max="7939" width="11.5703125" style="24" bestFit="1" customWidth="1"/>
    <col min="7940" max="7940" width="12.28515625" style="24" bestFit="1" customWidth="1"/>
    <col min="7941" max="7941" width="10.5703125" style="24" bestFit="1" customWidth="1"/>
    <col min="7942" max="7943" width="9.140625" style="24"/>
    <col min="7944" max="7944" width="15.85546875" style="24" customWidth="1"/>
    <col min="7945" max="8192" width="9.140625" style="24"/>
    <col min="8193" max="8193" width="32.140625" style="24" bestFit="1" customWidth="1"/>
    <col min="8194" max="8194" width="21.42578125" style="24" bestFit="1" customWidth="1"/>
    <col min="8195" max="8195" width="11.5703125" style="24" bestFit="1" customWidth="1"/>
    <col min="8196" max="8196" width="12.28515625" style="24" bestFit="1" customWidth="1"/>
    <col min="8197" max="8197" width="10.5703125" style="24" bestFit="1" customWidth="1"/>
    <col min="8198" max="8199" width="9.140625" style="24"/>
    <col min="8200" max="8200" width="15.85546875" style="24" customWidth="1"/>
    <col min="8201" max="8448" width="9.140625" style="24"/>
    <col min="8449" max="8449" width="32.140625" style="24" bestFit="1" customWidth="1"/>
    <col min="8450" max="8450" width="21.42578125" style="24" bestFit="1" customWidth="1"/>
    <col min="8451" max="8451" width="11.5703125" style="24" bestFit="1" customWidth="1"/>
    <col min="8452" max="8452" width="12.28515625" style="24" bestFit="1" customWidth="1"/>
    <col min="8453" max="8453" width="10.5703125" style="24" bestFit="1" customWidth="1"/>
    <col min="8454" max="8455" width="9.140625" style="24"/>
    <col min="8456" max="8456" width="15.85546875" style="24" customWidth="1"/>
    <col min="8457" max="8704" width="9.140625" style="24"/>
    <col min="8705" max="8705" width="32.140625" style="24" bestFit="1" customWidth="1"/>
    <col min="8706" max="8706" width="21.42578125" style="24" bestFit="1" customWidth="1"/>
    <col min="8707" max="8707" width="11.5703125" style="24" bestFit="1" customWidth="1"/>
    <col min="8708" max="8708" width="12.28515625" style="24" bestFit="1" customWidth="1"/>
    <col min="8709" max="8709" width="10.5703125" style="24" bestFit="1" customWidth="1"/>
    <col min="8710" max="8711" width="9.140625" style="24"/>
    <col min="8712" max="8712" width="15.85546875" style="24" customWidth="1"/>
    <col min="8713" max="8960" width="9.140625" style="24"/>
    <col min="8961" max="8961" width="32.140625" style="24" bestFit="1" customWidth="1"/>
    <col min="8962" max="8962" width="21.42578125" style="24" bestFit="1" customWidth="1"/>
    <col min="8963" max="8963" width="11.5703125" style="24" bestFit="1" customWidth="1"/>
    <col min="8964" max="8964" width="12.28515625" style="24" bestFit="1" customWidth="1"/>
    <col min="8965" max="8965" width="10.5703125" style="24" bestFit="1" customWidth="1"/>
    <col min="8966" max="8967" width="9.140625" style="24"/>
    <col min="8968" max="8968" width="15.85546875" style="24" customWidth="1"/>
    <col min="8969" max="9216" width="9.140625" style="24"/>
    <col min="9217" max="9217" width="32.140625" style="24" bestFit="1" customWidth="1"/>
    <col min="9218" max="9218" width="21.42578125" style="24" bestFit="1" customWidth="1"/>
    <col min="9219" max="9219" width="11.5703125" style="24" bestFit="1" customWidth="1"/>
    <col min="9220" max="9220" width="12.28515625" style="24" bestFit="1" customWidth="1"/>
    <col min="9221" max="9221" width="10.5703125" style="24" bestFit="1" customWidth="1"/>
    <col min="9222" max="9223" width="9.140625" style="24"/>
    <col min="9224" max="9224" width="15.85546875" style="24" customWidth="1"/>
    <col min="9225" max="9472" width="9.140625" style="24"/>
    <col min="9473" max="9473" width="32.140625" style="24" bestFit="1" customWidth="1"/>
    <col min="9474" max="9474" width="21.42578125" style="24" bestFit="1" customWidth="1"/>
    <col min="9475" max="9475" width="11.5703125" style="24" bestFit="1" customWidth="1"/>
    <col min="9476" max="9476" width="12.28515625" style="24" bestFit="1" customWidth="1"/>
    <col min="9477" max="9477" width="10.5703125" style="24" bestFit="1" customWidth="1"/>
    <col min="9478" max="9479" width="9.140625" style="24"/>
    <col min="9480" max="9480" width="15.85546875" style="24" customWidth="1"/>
    <col min="9481" max="9728" width="9.140625" style="24"/>
    <col min="9729" max="9729" width="32.140625" style="24" bestFit="1" customWidth="1"/>
    <col min="9730" max="9730" width="21.42578125" style="24" bestFit="1" customWidth="1"/>
    <col min="9731" max="9731" width="11.5703125" style="24" bestFit="1" customWidth="1"/>
    <col min="9732" max="9732" width="12.28515625" style="24" bestFit="1" customWidth="1"/>
    <col min="9733" max="9733" width="10.5703125" style="24" bestFit="1" customWidth="1"/>
    <col min="9734" max="9735" width="9.140625" style="24"/>
    <col min="9736" max="9736" width="15.85546875" style="24" customWidth="1"/>
    <col min="9737" max="9984" width="9.140625" style="24"/>
    <col min="9985" max="9985" width="32.140625" style="24" bestFit="1" customWidth="1"/>
    <col min="9986" max="9986" width="21.42578125" style="24" bestFit="1" customWidth="1"/>
    <col min="9987" max="9987" width="11.5703125" style="24" bestFit="1" customWidth="1"/>
    <col min="9988" max="9988" width="12.28515625" style="24" bestFit="1" customWidth="1"/>
    <col min="9989" max="9989" width="10.5703125" style="24" bestFit="1" customWidth="1"/>
    <col min="9990" max="9991" width="9.140625" style="24"/>
    <col min="9992" max="9992" width="15.85546875" style="24" customWidth="1"/>
    <col min="9993" max="10240" width="9.140625" style="24"/>
    <col min="10241" max="10241" width="32.140625" style="24" bestFit="1" customWidth="1"/>
    <col min="10242" max="10242" width="21.42578125" style="24" bestFit="1" customWidth="1"/>
    <col min="10243" max="10243" width="11.5703125" style="24" bestFit="1" customWidth="1"/>
    <col min="10244" max="10244" width="12.28515625" style="24" bestFit="1" customWidth="1"/>
    <col min="10245" max="10245" width="10.5703125" style="24" bestFit="1" customWidth="1"/>
    <col min="10246" max="10247" width="9.140625" style="24"/>
    <col min="10248" max="10248" width="15.85546875" style="24" customWidth="1"/>
    <col min="10249" max="10496" width="9.140625" style="24"/>
    <col min="10497" max="10497" width="32.140625" style="24" bestFit="1" customWidth="1"/>
    <col min="10498" max="10498" width="21.42578125" style="24" bestFit="1" customWidth="1"/>
    <col min="10499" max="10499" width="11.5703125" style="24" bestFit="1" customWidth="1"/>
    <col min="10500" max="10500" width="12.28515625" style="24" bestFit="1" customWidth="1"/>
    <col min="10501" max="10501" width="10.5703125" style="24" bestFit="1" customWidth="1"/>
    <col min="10502" max="10503" width="9.140625" style="24"/>
    <col min="10504" max="10504" width="15.85546875" style="24" customWidth="1"/>
    <col min="10505" max="10752" width="9.140625" style="24"/>
    <col min="10753" max="10753" width="32.140625" style="24" bestFit="1" customWidth="1"/>
    <col min="10754" max="10754" width="21.42578125" style="24" bestFit="1" customWidth="1"/>
    <col min="10755" max="10755" width="11.5703125" style="24" bestFit="1" customWidth="1"/>
    <col min="10756" max="10756" width="12.28515625" style="24" bestFit="1" customWidth="1"/>
    <col min="10757" max="10757" width="10.5703125" style="24" bestFit="1" customWidth="1"/>
    <col min="10758" max="10759" width="9.140625" style="24"/>
    <col min="10760" max="10760" width="15.85546875" style="24" customWidth="1"/>
    <col min="10761" max="11008" width="9.140625" style="24"/>
    <col min="11009" max="11009" width="32.140625" style="24" bestFit="1" customWidth="1"/>
    <col min="11010" max="11010" width="21.42578125" style="24" bestFit="1" customWidth="1"/>
    <col min="11011" max="11011" width="11.5703125" style="24" bestFit="1" customWidth="1"/>
    <col min="11012" max="11012" width="12.28515625" style="24" bestFit="1" customWidth="1"/>
    <col min="11013" max="11013" width="10.5703125" style="24" bestFit="1" customWidth="1"/>
    <col min="11014" max="11015" width="9.140625" style="24"/>
    <col min="11016" max="11016" width="15.85546875" style="24" customWidth="1"/>
    <col min="11017" max="11264" width="9.140625" style="24"/>
    <col min="11265" max="11265" width="32.140625" style="24" bestFit="1" customWidth="1"/>
    <col min="11266" max="11266" width="21.42578125" style="24" bestFit="1" customWidth="1"/>
    <col min="11267" max="11267" width="11.5703125" style="24" bestFit="1" customWidth="1"/>
    <col min="11268" max="11268" width="12.28515625" style="24" bestFit="1" customWidth="1"/>
    <col min="11269" max="11269" width="10.5703125" style="24" bestFit="1" customWidth="1"/>
    <col min="11270" max="11271" width="9.140625" style="24"/>
    <col min="11272" max="11272" width="15.85546875" style="24" customWidth="1"/>
    <col min="11273" max="11520" width="9.140625" style="24"/>
    <col min="11521" max="11521" width="32.140625" style="24" bestFit="1" customWidth="1"/>
    <col min="11522" max="11522" width="21.42578125" style="24" bestFit="1" customWidth="1"/>
    <col min="11523" max="11523" width="11.5703125" style="24" bestFit="1" customWidth="1"/>
    <col min="11524" max="11524" width="12.28515625" style="24" bestFit="1" customWidth="1"/>
    <col min="11525" max="11525" width="10.5703125" style="24" bestFit="1" customWidth="1"/>
    <col min="11526" max="11527" width="9.140625" style="24"/>
    <col min="11528" max="11528" width="15.85546875" style="24" customWidth="1"/>
    <col min="11529" max="11776" width="9.140625" style="24"/>
    <col min="11777" max="11777" width="32.140625" style="24" bestFit="1" customWidth="1"/>
    <col min="11778" max="11778" width="21.42578125" style="24" bestFit="1" customWidth="1"/>
    <col min="11779" max="11779" width="11.5703125" style="24" bestFit="1" customWidth="1"/>
    <col min="11780" max="11780" width="12.28515625" style="24" bestFit="1" customWidth="1"/>
    <col min="11781" max="11781" width="10.5703125" style="24" bestFit="1" customWidth="1"/>
    <col min="11782" max="11783" width="9.140625" style="24"/>
    <col min="11784" max="11784" width="15.85546875" style="24" customWidth="1"/>
    <col min="11785" max="12032" width="9.140625" style="24"/>
    <col min="12033" max="12033" width="32.140625" style="24" bestFit="1" customWidth="1"/>
    <col min="12034" max="12034" width="21.42578125" style="24" bestFit="1" customWidth="1"/>
    <col min="12035" max="12035" width="11.5703125" style="24" bestFit="1" customWidth="1"/>
    <col min="12036" max="12036" width="12.28515625" style="24" bestFit="1" customWidth="1"/>
    <col min="12037" max="12037" width="10.5703125" style="24" bestFit="1" customWidth="1"/>
    <col min="12038" max="12039" width="9.140625" style="24"/>
    <col min="12040" max="12040" width="15.85546875" style="24" customWidth="1"/>
    <col min="12041" max="12288" width="9.140625" style="24"/>
    <col min="12289" max="12289" width="32.140625" style="24" bestFit="1" customWidth="1"/>
    <col min="12290" max="12290" width="21.42578125" style="24" bestFit="1" customWidth="1"/>
    <col min="12291" max="12291" width="11.5703125" style="24" bestFit="1" customWidth="1"/>
    <col min="12292" max="12292" width="12.28515625" style="24" bestFit="1" customWidth="1"/>
    <col min="12293" max="12293" width="10.5703125" style="24" bestFit="1" customWidth="1"/>
    <col min="12294" max="12295" width="9.140625" style="24"/>
    <col min="12296" max="12296" width="15.85546875" style="24" customWidth="1"/>
    <col min="12297" max="12544" width="9.140625" style="24"/>
    <col min="12545" max="12545" width="32.140625" style="24" bestFit="1" customWidth="1"/>
    <col min="12546" max="12546" width="21.42578125" style="24" bestFit="1" customWidth="1"/>
    <col min="12547" max="12547" width="11.5703125" style="24" bestFit="1" customWidth="1"/>
    <col min="12548" max="12548" width="12.28515625" style="24" bestFit="1" customWidth="1"/>
    <col min="12549" max="12549" width="10.5703125" style="24" bestFit="1" customWidth="1"/>
    <col min="12550" max="12551" width="9.140625" style="24"/>
    <col min="12552" max="12552" width="15.85546875" style="24" customWidth="1"/>
    <col min="12553" max="12800" width="9.140625" style="24"/>
    <col min="12801" max="12801" width="32.140625" style="24" bestFit="1" customWidth="1"/>
    <col min="12802" max="12802" width="21.42578125" style="24" bestFit="1" customWidth="1"/>
    <col min="12803" max="12803" width="11.5703125" style="24" bestFit="1" customWidth="1"/>
    <col min="12804" max="12804" width="12.28515625" style="24" bestFit="1" customWidth="1"/>
    <col min="12805" max="12805" width="10.5703125" style="24" bestFit="1" customWidth="1"/>
    <col min="12806" max="12807" width="9.140625" style="24"/>
    <col min="12808" max="12808" width="15.85546875" style="24" customWidth="1"/>
    <col min="12809" max="13056" width="9.140625" style="24"/>
    <col min="13057" max="13057" width="32.140625" style="24" bestFit="1" customWidth="1"/>
    <col min="13058" max="13058" width="21.42578125" style="24" bestFit="1" customWidth="1"/>
    <col min="13059" max="13059" width="11.5703125" style="24" bestFit="1" customWidth="1"/>
    <col min="13060" max="13060" width="12.28515625" style="24" bestFit="1" customWidth="1"/>
    <col min="13061" max="13061" width="10.5703125" style="24" bestFit="1" customWidth="1"/>
    <col min="13062" max="13063" width="9.140625" style="24"/>
    <col min="13064" max="13064" width="15.85546875" style="24" customWidth="1"/>
    <col min="13065" max="13312" width="9.140625" style="24"/>
    <col min="13313" max="13313" width="32.140625" style="24" bestFit="1" customWidth="1"/>
    <col min="13314" max="13314" width="21.42578125" style="24" bestFit="1" customWidth="1"/>
    <col min="13315" max="13315" width="11.5703125" style="24" bestFit="1" customWidth="1"/>
    <col min="13316" max="13316" width="12.28515625" style="24" bestFit="1" customWidth="1"/>
    <col min="13317" max="13317" width="10.5703125" style="24" bestFit="1" customWidth="1"/>
    <col min="13318" max="13319" width="9.140625" style="24"/>
    <col min="13320" max="13320" width="15.85546875" style="24" customWidth="1"/>
    <col min="13321" max="13568" width="9.140625" style="24"/>
    <col min="13569" max="13569" width="32.140625" style="24" bestFit="1" customWidth="1"/>
    <col min="13570" max="13570" width="21.42578125" style="24" bestFit="1" customWidth="1"/>
    <col min="13571" max="13571" width="11.5703125" style="24" bestFit="1" customWidth="1"/>
    <col min="13572" max="13572" width="12.28515625" style="24" bestFit="1" customWidth="1"/>
    <col min="13573" max="13573" width="10.5703125" style="24" bestFit="1" customWidth="1"/>
    <col min="13574" max="13575" width="9.140625" style="24"/>
    <col min="13576" max="13576" width="15.85546875" style="24" customWidth="1"/>
    <col min="13577" max="13824" width="9.140625" style="24"/>
    <col min="13825" max="13825" width="32.140625" style="24" bestFit="1" customWidth="1"/>
    <col min="13826" max="13826" width="21.42578125" style="24" bestFit="1" customWidth="1"/>
    <col min="13827" max="13827" width="11.5703125" style="24" bestFit="1" customWidth="1"/>
    <col min="13828" max="13828" width="12.28515625" style="24" bestFit="1" customWidth="1"/>
    <col min="13829" max="13829" width="10.5703125" style="24" bestFit="1" customWidth="1"/>
    <col min="13830" max="13831" width="9.140625" style="24"/>
    <col min="13832" max="13832" width="15.85546875" style="24" customWidth="1"/>
    <col min="13833" max="14080" width="9.140625" style="24"/>
    <col min="14081" max="14081" width="32.140625" style="24" bestFit="1" customWidth="1"/>
    <col min="14082" max="14082" width="21.42578125" style="24" bestFit="1" customWidth="1"/>
    <col min="14083" max="14083" width="11.5703125" style="24" bestFit="1" customWidth="1"/>
    <col min="14084" max="14084" width="12.28515625" style="24" bestFit="1" customWidth="1"/>
    <col min="14085" max="14085" width="10.5703125" style="24" bestFit="1" customWidth="1"/>
    <col min="14086" max="14087" width="9.140625" style="24"/>
    <col min="14088" max="14088" width="15.85546875" style="24" customWidth="1"/>
    <col min="14089" max="14336" width="9.140625" style="24"/>
    <col min="14337" max="14337" width="32.140625" style="24" bestFit="1" customWidth="1"/>
    <col min="14338" max="14338" width="21.42578125" style="24" bestFit="1" customWidth="1"/>
    <col min="14339" max="14339" width="11.5703125" style="24" bestFit="1" customWidth="1"/>
    <col min="14340" max="14340" width="12.28515625" style="24" bestFit="1" customWidth="1"/>
    <col min="14341" max="14341" width="10.5703125" style="24" bestFit="1" customWidth="1"/>
    <col min="14342" max="14343" width="9.140625" style="24"/>
    <col min="14344" max="14344" width="15.85546875" style="24" customWidth="1"/>
    <col min="14345" max="14592" width="9.140625" style="24"/>
    <col min="14593" max="14593" width="32.140625" style="24" bestFit="1" customWidth="1"/>
    <col min="14594" max="14594" width="21.42578125" style="24" bestFit="1" customWidth="1"/>
    <col min="14595" max="14595" width="11.5703125" style="24" bestFit="1" customWidth="1"/>
    <col min="14596" max="14596" width="12.28515625" style="24" bestFit="1" customWidth="1"/>
    <col min="14597" max="14597" width="10.5703125" style="24" bestFit="1" customWidth="1"/>
    <col min="14598" max="14599" width="9.140625" style="24"/>
    <col min="14600" max="14600" width="15.85546875" style="24" customWidth="1"/>
    <col min="14601" max="14848" width="9.140625" style="24"/>
    <col min="14849" max="14849" width="32.140625" style="24" bestFit="1" customWidth="1"/>
    <col min="14850" max="14850" width="21.42578125" style="24" bestFit="1" customWidth="1"/>
    <col min="14851" max="14851" width="11.5703125" style="24" bestFit="1" customWidth="1"/>
    <col min="14852" max="14852" width="12.28515625" style="24" bestFit="1" customWidth="1"/>
    <col min="14853" max="14853" width="10.5703125" style="24" bestFit="1" customWidth="1"/>
    <col min="14854" max="14855" width="9.140625" style="24"/>
    <col min="14856" max="14856" width="15.85546875" style="24" customWidth="1"/>
    <col min="14857" max="15104" width="9.140625" style="24"/>
    <col min="15105" max="15105" width="32.140625" style="24" bestFit="1" customWidth="1"/>
    <col min="15106" max="15106" width="21.42578125" style="24" bestFit="1" customWidth="1"/>
    <col min="15107" max="15107" width="11.5703125" style="24" bestFit="1" customWidth="1"/>
    <col min="15108" max="15108" width="12.28515625" style="24" bestFit="1" customWidth="1"/>
    <col min="15109" max="15109" width="10.5703125" style="24" bestFit="1" customWidth="1"/>
    <col min="15110" max="15111" width="9.140625" style="24"/>
    <col min="15112" max="15112" width="15.85546875" style="24" customWidth="1"/>
    <col min="15113" max="15360" width="9.140625" style="24"/>
    <col min="15361" max="15361" width="32.140625" style="24" bestFit="1" customWidth="1"/>
    <col min="15362" max="15362" width="21.42578125" style="24" bestFit="1" customWidth="1"/>
    <col min="15363" max="15363" width="11.5703125" style="24" bestFit="1" customWidth="1"/>
    <col min="15364" max="15364" width="12.28515625" style="24" bestFit="1" customWidth="1"/>
    <col min="15365" max="15365" width="10.5703125" style="24" bestFit="1" customWidth="1"/>
    <col min="15366" max="15367" width="9.140625" style="24"/>
    <col min="15368" max="15368" width="15.85546875" style="24" customWidth="1"/>
    <col min="15369" max="15616" width="9.140625" style="24"/>
    <col min="15617" max="15617" width="32.140625" style="24" bestFit="1" customWidth="1"/>
    <col min="15618" max="15618" width="21.42578125" style="24" bestFit="1" customWidth="1"/>
    <col min="15619" max="15619" width="11.5703125" style="24" bestFit="1" customWidth="1"/>
    <col min="15620" max="15620" width="12.28515625" style="24" bestFit="1" customWidth="1"/>
    <col min="15621" max="15621" width="10.5703125" style="24" bestFit="1" customWidth="1"/>
    <col min="15622" max="15623" width="9.140625" style="24"/>
    <col min="15624" max="15624" width="15.85546875" style="24" customWidth="1"/>
    <col min="15625" max="15872" width="9.140625" style="24"/>
    <col min="15873" max="15873" width="32.140625" style="24" bestFit="1" customWidth="1"/>
    <col min="15874" max="15874" width="21.42578125" style="24" bestFit="1" customWidth="1"/>
    <col min="15875" max="15875" width="11.5703125" style="24" bestFit="1" customWidth="1"/>
    <col min="15876" max="15876" width="12.28515625" style="24" bestFit="1" customWidth="1"/>
    <col min="15877" max="15877" width="10.5703125" style="24" bestFit="1" customWidth="1"/>
    <col min="15878" max="15879" width="9.140625" style="24"/>
    <col min="15880" max="15880" width="15.85546875" style="24" customWidth="1"/>
    <col min="15881" max="16128" width="9.140625" style="24"/>
    <col min="16129" max="16129" width="32.140625" style="24" bestFit="1" customWidth="1"/>
    <col min="16130" max="16130" width="21.42578125" style="24" bestFit="1" customWidth="1"/>
    <col min="16131" max="16131" width="11.5703125" style="24" bestFit="1" customWidth="1"/>
    <col min="16132" max="16132" width="12.28515625" style="24" bestFit="1" customWidth="1"/>
    <col min="16133" max="16133" width="10.5703125" style="24" bestFit="1" customWidth="1"/>
    <col min="16134" max="16135" width="9.140625" style="24"/>
    <col min="16136" max="16136" width="15.85546875" style="24" customWidth="1"/>
    <col min="16137" max="16384" width="9.140625" style="24"/>
  </cols>
  <sheetData>
    <row r="3" spans="1:8" s="39" customFormat="1" x14ac:dyDescent="0.25">
      <c r="A3" s="47" t="s">
        <v>26</v>
      </c>
      <c r="B3" s="48"/>
      <c r="C3" s="48"/>
      <c r="D3" s="48"/>
      <c r="E3" s="48"/>
      <c r="F3" s="48"/>
      <c r="G3" s="48"/>
    </row>
    <row r="4" spans="1:8" s="39" customFormat="1" x14ac:dyDescent="0.25">
      <c r="A4" s="49" t="s">
        <v>47</v>
      </c>
      <c r="B4" s="97" t="s">
        <v>103</v>
      </c>
      <c r="F4" s="50"/>
    </row>
    <row r="5" spans="1:8" s="39" customFormat="1" x14ac:dyDescent="0.25">
      <c r="A5" s="49" t="s">
        <v>92</v>
      </c>
      <c r="B5" s="37" t="s">
        <v>149</v>
      </c>
      <c r="F5" s="50"/>
    </row>
    <row r="6" spans="1:8" s="39" customFormat="1" x14ac:dyDescent="0.25">
      <c r="A6" s="49" t="s">
        <v>93</v>
      </c>
      <c r="B6" s="107">
        <v>42186</v>
      </c>
      <c r="F6" s="50"/>
    </row>
    <row r="7" spans="1:8" s="39" customFormat="1" x14ac:dyDescent="0.25">
      <c r="A7" s="49" t="s">
        <v>94</v>
      </c>
      <c r="B7" s="107">
        <v>43281</v>
      </c>
    </row>
    <row r="8" spans="1:8" s="39" customFormat="1" x14ac:dyDescent="0.25">
      <c r="A8" s="49" t="s">
        <v>48</v>
      </c>
      <c r="B8" s="37" t="s">
        <v>27</v>
      </c>
      <c r="C8" s="50"/>
      <c r="D8" s="50"/>
      <c r="E8" s="50"/>
      <c r="F8" s="50"/>
    </row>
    <row r="9" spans="1:8" s="39" customFormat="1" x14ac:dyDescent="0.25">
      <c r="A9" s="47"/>
      <c r="C9" s="50"/>
      <c r="D9" s="50"/>
      <c r="E9" s="50"/>
      <c r="F9" s="50"/>
    </row>
    <row r="10" spans="1:8" s="39" customFormat="1" x14ac:dyDescent="0.25">
      <c r="A10" s="129" t="s">
        <v>99</v>
      </c>
      <c r="B10" s="129"/>
      <c r="C10" s="50"/>
      <c r="D10" s="50"/>
      <c r="E10" s="50"/>
      <c r="F10" s="50"/>
      <c r="G10" s="50"/>
      <c r="H10" s="50"/>
    </row>
    <row r="11" spans="1:8" s="39" customFormat="1" x14ac:dyDescent="0.25">
      <c r="A11" s="40"/>
      <c r="B11" s="41" t="s">
        <v>15</v>
      </c>
      <c r="C11" s="41" t="s">
        <v>16</v>
      </c>
      <c r="D11" s="41" t="s">
        <v>58</v>
      </c>
      <c r="E11" s="50"/>
      <c r="F11" s="50"/>
    </row>
    <row r="12" spans="1:8" s="39" customFormat="1" x14ac:dyDescent="0.25">
      <c r="A12" s="43">
        <v>1</v>
      </c>
      <c r="B12" s="44" t="s">
        <v>4</v>
      </c>
      <c r="C12" s="70">
        <f>IF(D12=75,ROUNDDOWN($C$26*D12/100,2),ROUND($C$26*D12/100,2))</f>
        <v>96951.6</v>
      </c>
      <c r="D12" s="71">
        <v>75</v>
      </c>
      <c r="E12" s="50"/>
      <c r="F12" s="50"/>
    </row>
    <row r="13" spans="1:8" s="39" customFormat="1" x14ac:dyDescent="0.25">
      <c r="A13" s="43">
        <v>2</v>
      </c>
      <c r="B13" s="44" t="s">
        <v>17</v>
      </c>
      <c r="C13" s="70">
        <f>ROUND($C$26*D13/100,2)</f>
        <v>32317.200000000001</v>
      </c>
      <c r="D13" s="71">
        <v>25</v>
      </c>
      <c r="E13" s="50"/>
      <c r="F13" s="50"/>
    </row>
    <row r="14" spans="1:8" s="39" customFormat="1" x14ac:dyDescent="0.25">
      <c r="A14" s="43">
        <v>3</v>
      </c>
      <c r="B14" s="44" t="s">
        <v>19</v>
      </c>
      <c r="C14" s="70">
        <f>ROUND($C$26*D14/100,2)</f>
        <v>0</v>
      </c>
      <c r="D14" s="71">
        <v>0</v>
      </c>
      <c r="E14" s="50"/>
      <c r="F14" s="50"/>
    </row>
    <row r="15" spans="1:8" s="39" customFormat="1" x14ac:dyDescent="0.25">
      <c r="A15" s="43">
        <v>4</v>
      </c>
      <c r="B15" s="44" t="s">
        <v>18</v>
      </c>
      <c r="C15" s="70">
        <f>ROUND($C$26*D15/100,2)</f>
        <v>0</v>
      </c>
      <c r="D15" s="71">
        <v>0</v>
      </c>
      <c r="E15" s="50"/>
      <c r="F15" s="50"/>
    </row>
    <row r="16" spans="1:8" s="39" customFormat="1" x14ac:dyDescent="0.25">
      <c r="A16" s="43">
        <v>5</v>
      </c>
      <c r="B16" s="44" t="s">
        <v>49</v>
      </c>
      <c r="C16" s="70">
        <f>ROUND($C$26*D16/100,2)</f>
        <v>0</v>
      </c>
      <c r="D16" s="71">
        <v>0</v>
      </c>
      <c r="E16" s="50"/>
      <c r="F16" s="50"/>
    </row>
    <row r="17" spans="1:6" s="39" customFormat="1" x14ac:dyDescent="0.25">
      <c r="A17" s="130" t="s">
        <v>59</v>
      </c>
      <c r="B17" s="131"/>
      <c r="C17" s="51">
        <f>SUM(C12:C16)</f>
        <v>129268.8</v>
      </c>
      <c r="D17" s="51">
        <f>SUM(D12:D16)</f>
        <v>100</v>
      </c>
    </row>
    <row r="18" spans="1:6" s="39" customFormat="1" x14ac:dyDescent="0.25">
      <c r="A18" s="47"/>
      <c r="C18" s="50"/>
      <c r="D18" s="50"/>
      <c r="E18" s="50"/>
      <c r="F18" s="50"/>
    </row>
    <row r="19" spans="1:6" s="39" customFormat="1" x14ac:dyDescent="0.25">
      <c r="A19" s="132" t="s">
        <v>98</v>
      </c>
      <c r="B19" s="132"/>
    </row>
    <row r="20" spans="1:6" s="39" customFormat="1" x14ac:dyDescent="0.25">
      <c r="A20" s="133" t="s">
        <v>30</v>
      </c>
      <c r="B20" s="136"/>
      <c r="C20" s="41" t="s">
        <v>20</v>
      </c>
      <c r="D20" s="52" t="s">
        <v>44</v>
      </c>
      <c r="E20" s="53"/>
    </row>
    <row r="21" spans="1:6" s="39" customFormat="1" x14ac:dyDescent="0.25">
      <c r="A21" s="44" t="s">
        <v>7</v>
      </c>
      <c r="B21" s="44"/>
      <c r="C21" s="70">
        <f>G45</f>
        <v>75808.800000000003</v>
      </c>
      <c r="D21" s="70">
        <f>IFERROR((ROUND(C21/$C$24*100,2)),0)</f>
        <v>58.64</v>
      </c>
      <c r="E21" s="54"/>
    </row>
    <row r="22" spans="1:6" s="39" customFormat="1" x14ac:dyDescent="0.25">
      <c r="A22" s="44" t="s">
        <v>86</v>
      </c>
      <c r="B22" s="44"/>
      <c r="C22" s="70">
        <f>G58</f>
        <v>53100</v>
      </c>
      <c r="D22" s="70">
        <f>IFERROR((ROUND(C22/$C$24*100,2)),0)</f>
        <v>41.08</v>
      </c>
      <c r="E22" s="54"/>
    </row>
    <row r="23" spans="1:6" s="39" customFormat="1" x14ac:dyDescent="0.25">
      <c r="A23" s="44" t="s">
        <v>85</v>
      </c>
      <c r="B23" s="44"/>
      <c r="C23" s="70">
        <f>G63</f>
        <v>360</v>
      </c>
      <c r="D23" s="70">
        <f>IFERROR((ROUND(C23/$C$24*100,2)),0)</f>
        <v>0.28000000000000003</v>
      </c>
      <c r="E23" s="54"/>
    </row>
    <row r="24" spans="1:6" s="39" customFormat="1" x14ac:dyDescent="0.25">
      <c r="A24" s="137" t="s">
        <v>31</v>
      </c>
      <c r="B24" s="138"/>
      <c r="C24" s="72">
        <f>SUM(C21:C23)</f>
        <v>129268.8</v>
      </c>
      <c r="D24" s="72"/>
      <c r="E24" s="54"/>
    </row>
    <row r="25" spans="1:6" s="39" customFormat="1" x14ac:dyDescent="0.25">
      <c r="A25" s="137" t="s">
        <v>32</v>
      </c>
      <c r="B25" s="138"/>
      <c r="C25" s="72">
        <f>G66</f>
        <v>0</v>
      </c>
      <c r="D25" s="72"/>
      <c r="E25" s="54"/>
    </row>
    <row r="26" spans="1:6" s="39" customFormat="1" x14ac:dyDescent="0.25">
      <c r="A26" s="133" t="s">
        <v>33</v>
      </c>
      <c r="B26" s="136"/>
      <c r="C26" s="73">
        <f>SUM(C24:C25)</f>
        <v>129268.8</v>
      </c>
      <c r="D26" s="73"/>
      <c r="E26" s="55"/>
    </row>
    <row r="27" spans="1:6" s="39" customFormat="1" x14ac:dyDescent="0.25"/>
    <row r="28" spans="1:6" s="39" customFormat="1" x14ac:dyDescent="0.25">
      <c r="A28" s="132" t="s">
        <v>88</v>
      </c>
      <c r="B28" s="132"/>
    </row>
    <row r="29" spans="1:6" s="39" customFormat="1" x14ac:dyDescent="0.25">
      <c r="A29" s="41"/>
      <c r="B29" s="41" t="s">
        <v>20</v>
      </c>
      <c r="C29" s="56"/>
    </row>
    <row r="30" spans="1:6" s="39" customFormat="1" x14ac:dyDescent="0.25">
      <c r="A30" s="44" t="s">
        <v>27</v>
      </c>
      <c r="B30" s="74">
        <v>129268.8</v>
      </c>
    </row>
    <row r="31" spans="1:6" s="39" customFormat="1" x14ac:dyDescent="0.25">
      <c r="A31" s="44" t="s">
        <v>28</v>
      </c>
      <c r="B31" s="74"/>
    </row>
    <row r="32" spans="1:6" s="39" customFormat="1" x14ac:dyDescent="0.25">
      <c r="A32" s="44" t="s">
        <v>29</v>
      </c>
      <c r="B32" s="74"/>
    </row>
    <row r="33" spans="1:7" s="39" customFormat="1" x14ac:dyDescent="0.25">
      <c r="A33" s="57" t="s">
        <v>20</v>
      </c>
      <c r="B33" s="51">
        <f>SUM(B30:B32)</f>
        <v>129268.8</v>
      </c>
    </row>
    <row r="34" spans="1:7" s="39" customFormat="1" x14ac:dyDescent="0.25"/>
    <row r="35" spans="1:7" s="39" customFormat="1" x14ac:dyDescent="0.25">
      <c r="A35" s="132" t="s">
        <v>89</v>
      </c>
      <c r="B35" s="132"/>
    </row>
    <row r="36" spans="1:7" s="39" customFormat="1" x14ac:dyDescent="0.25">
      <c r="A36" s="41"/>
      <c r="B36" s="41" t="s">
        <v>20</v>
      </c>
    </row>
    <row r="37" spans="1:7" s="39" customFormat="1" x14ac:dyDescent="0.25">
      <c r="A37" s="44" t="s">
        <v>100</v>
      </c>
      <c r="B37" s="74">
        <v>129268.8</v>
      </c>
    </row>
    <row r="38" spans="1:7" s="39" customFormat="1" ht="47.25" x14ac:dyDescent="0.25">
      <c r="A38" s="96" t="s">
        <v>101</v>
      </c>
      <c r="B38" s="74"/>
    </row>
    <row r="39" spans="1:7" s="39" customFormat="1" x14ac:dyDescent="0.25">
      <c r="A39" s="44" t="s">
        <v>102</v>
      </c>
      <c r="B39" s="74"/>
    </row>
    <row r="40" spans="1:7" s="39" customFormat="1" x14ac:dyDescent="0.25">
      <c r="A40" s="57" t="s">
        <v>20</v>
      </c>
      <c r="B40" s="51">
        <f>SUM(B37:B39)</f>
        <v>129268.8</v>
      </c>
    </row>
    <row r="41" spans="1:7" s="39" customFormat="1" x14ac:dyDescent="0.25">
      <c r="A41" s="54"/>
      <c r="B41" s="88"/>
    </row>
    <row r="42" spans="1:7" s="39" customFormat="1" x14ac:dyDescent="0.25">
      <c r="A42" s="58" t="s">
        <v>97</v>
      </c>
      <c r="B42" s="47"/>
    </row>
    <row r="43" spans="1:7" s="39" customFormat="1" x14ac:dyDescent="0.25">
      <c r="A43" s="41" t="s">
        <v>34</v>
      </c>
      <c r="B43" s="41" t="s">
        <v>3</v>
      </c>
      <c r="C43" s="41" t="s">
        <v>35</v>
      </c>
      <c r="D43" s="41" t="s">
        <v>36</v>
      </c>
      <c r="E43" s="41" t="s">
        <v>42</v>
      </c>
      <c r="F43" s="41" t="s">
        <v>43</v>
      </c>
      <c r="G43" s="52" t="s">
        <v>20</v>
      </c>
    </row>
    <row r="44" spans="1:7" s="39" customFormat="1" x14ac:dyDescent="0.25">
      <c r="A44" s="59" t="s">
        <v>37</v>
      </c>
      <c r="B44" s="60"/>
      <c r="C44" s="60"/>
      <c r="D44" s="60"/>
      <c r="E44" s="60"/>
      <c r="F44" s="60"/>
      <c r="G44" s="60"/>
    </row>
    <row r="45" spans="1:7" s="39" customFormat="1" x14ac:dyDescent="0.25">
      <c r="A45" s="41" t="s">
        <v>38</v>
      </c>
      <c r="B45" s="133" t="s">
        <v>7</v>
      </c>
      <c r="C45" s="134"/>
      <c r="D45" s="134"/>
      <c r="E45" s="134"/>
      <c r="F45" s="135"/>
      <c r="G45" s="75">
        <f>SUM(G46:G57)</f>
        <v>75808.800000000003</v>
      </c>
    </row>
    <row r="46" spans="1:7" s="30" customFormat="1" ht="78.75" x14ac:dyDescent="0.25">
      <c r="A46" s="35" t="s">
        <v>104</v>
      </c>
      <c r="B46" s="28" t="s">
        <v>105</v>
      </c>
      <c r="C46" s="98" t="s">
        <v>117</v>
      </c>
      <c r="D46" s="28" t="s">
        <v>56</v>
      </c>
      <c r="E46" s="28">
        <v>2</v>
      </c>
      <c r="F46" s="28">
        <v>329.6</v>
      </c>
      <c r="G46" s="74">
        <f>(E46*F46)</f>
        <v>659.2</v>
      </c>
    </row>
    <row r="47" spans="1:7" s="30" customFormat="1" ht="31.5" x14ac:dyDescent="0.25">
      <c r="A47" s="35" t="s">
        <v>106</v>
      </c>
      <c r="B47" s="28" t="s">
        <v>107</v>
      </c>
      <c r="C47" s="98" t="s">
        <v>115</v>
      </c>
      <c r="D47" s="28" t="s">
        <v>56</v>
      </c>
      <c r="E47" s="28">
        <v>2</v>
      </c>
      <c r="F47" s="28">
        <v>108.77</v>
      </c>
      <c r="G47" s="74">
        <f t="shared" ref="G47:G48" si="0">(E47*F47)</f>
        <v>217.54</v>
      </c>
    </row>
    <row r="48" spans="1:7" s="30" customFormat="1" ht="31.5" x14ac:dyDescent="0.25">
      <c r="A48" s="35" t="s">
        <v>109</v>
      </c>
      <c r="B48" s="28" t="s">
        <v>110</v>
      </c>
      <c r="C48" s="98" t="s">
        <v>111</v>
      </c>
      <c r="D48" s="28" t="s">
        <v>56</v>
      </c>
      <c r="E48" s="28">
        <v>2</v>
      </c>
      <c r="F48" s="28">
        <v>2.64</v>
      </c>
      <c r="G48" s="74">
        <f t="shared" si="0"/>
        <v>5.28</v>
      </c>
    </row>
    <row r="49" spans="1:7" s="30" customFormat="1" ht="94.5" x14ac:dyDescent="0.25">
      <c r="A49" s="35" t="s">
        <v>112</v>
      </c>
      <c r="B49" s="28" t="s">
        <v>105</v>
      </c>
      <c r="C49" s="98" t="s">
        <v>116</v>
      </c>
      <c r="D49" s="28" t="s">
        <v>56</v>
      </c>
      <c r="E49" s="28">
        <v>34</v>
      </c>
      <c r="F49" s="28">
        <v>92.62</v>
      </c>
      <c r="G49" s="103">
        <v>3149.09</v>
      </c>
    </row>
    <row r="50" spans="1:7" s="30" customFormat="1" ht="31.5" x14ac:dyDescent="0.25">
      <c r="A50" s="36" t="s">
        <v>113</v>
      </c>
      <c r="B50" s="28" t="s">
        <v>107</v>
      </c>
      <c r="C50" s="98" t="s">
        <v>108</v>
      </c>
      <c r="D50" s="28" t="s">
        <v>56</v>
      </c>
      <c r="E50" s="28">
        <v>34</v>
      </c>
      <c r="F50" s="28">
        <v>30.56</v>
      </c>
      <c r="G50" s="103">
        <v>1039.2</v>
      </c>
    </row>
    <row r="51" spans="1:7" s="30" customFormat="1" ht="31.5" x14ac:dyDescent="0.25">
      <c r="A51" s="36" t="s">
        <v>114</v>
      </c>
      <c r="B51" s="28" t="s">
        <v>110</v>
      </c>
      <c r="C51" s="98" t="s">
        <v>111</v>
      </c>
      <c r="D51" s="28" t="s">
        <v>56</v>
      </c>
      <c r="E51" s="28">
        <v>34</v>
      </c>
      <c r="F51" s="28">
        <v>0.74</v>
      </c>
      <c r="G51" s="103">
        <v>25.19</v>
      </c>
    </row>
    <row r="52" spans="1:7" s="30" customFormat="1" ht="110.25" x14ac:dyDescent="0.25">
      <c r="A52" s="36" t="s">
        <v>148</v>
      </c>
      <c r="B52" s="99" t="s">
        <v>118</v>
      </c>
      <c r="C52" s="98" t="s">
        <v>146</v>
      </c>
      <c r="D52" s="28" t="s">
        <v>56</v>
      </c>
      <c r="E52" s="28">
        <v>35</v>
      </c>
      <c r="F52" s="28">
        <v>1150</v>
      </c>
      <c r="G52" s="74">
        <f>ROUND(E52*F52,2)</f>
        <v>40250</v>
      </c>
    </row>
    <row r="53" spans="1:7" s="30" customFormat="1" ht="47.25" x14ac:dyDescent="0.25">
      <c r="A53" s="36" t="s">
        <v>112</v>
      </c>
      <c r="B53" s="100" t="s">
        <v>119</v>
      </c>
      <c r="C53" s="101" t="s">
        <v>120</v>
      </c>
      <c r="D53" s="28" t="s">
        <v>56</v>
      </c>
      <c r="E53" s="28">
        <v>35</v>
      </c>
      <c r="F53" s="28">
        <v>379.5</v>
      </c>
      <c r="G53" s="74">
        <f>ROUND(E53*F53,2)</f>
        <v>13282.5</v>
      </c>
    </row>
    <row r="54" spans="1:7" s="30" customFormat="1" ht="47.25" x14ac:dyDescent="0.25">
      <c r="A54" s="36" t="s">
        <v>113</v>
      </c>
      <c r="B54" s="100" t="s">
        <v>121</v>
      </c>
      <c r="C54" s="101" t="s">
        <v>122</v>
      </c>
      <c r="D54" s="28" t="s">
        <v>56</v>
      </c>
      <c r="E54" s="28">
        <v>35</v>
      </c>
      <c r="F54" s="28">
        <v>9.1999999999999993</v>
      </c>
      <c r="G54" s="74">
        <f>ROUND(E54*F54,2)</f>
        <v>322</v>
      </c>
    </row>
    <row r="55" spans="1:7" s="30" customFormat="1" ht="141.75" x14ac:dyDescent="0.25">
      <c r="A55" s="36" t="s">
        <v>128</v>
      </c>
      <c r="B55" s="28" t="s">
        <v>131</v>
      </c>
      <c r="C55" s="102" t="s">
        <v>132</v>
      </c>
      <c r="D55" s="28" t="s">
        <v>39</v>
      </c>
      <c r="E55" s="28">
        <v>1260</v>
      </c>
      <c r="F55" s="28">
        <v>10</v>
      </c>
      <c r="G55" s="74">
        <f>ROUND(E55*F55,2)</f>
        <v>12600</v>
      </c>
    </row>
    <row r="56" spans="1:7" s="30" customFormat="1" ht="31.5" x14ac:dyDescent="0.25">
      <c r="A56" s="36" t="s">
        <v>133</v>
      </c>
      <c r="B56" s="28" t="s">
        <v>135</v>
      </c>
      <c r="C56" s="98" t="s">
        <v>137</v>
      </c>
      <c r="D56" s="28" t="s">
        <v>39</v>
      </c>
      <c r="E56" s="28">
        <v>1260</v>
      </c>
      <c r="F56" s="28">
        <v>3.3</v>
      </c>
      <c r="G56" s="74">
        <f t="shared" ref="G56:G57" si="1">ROUND(E56*F56,2)</f>
        <v>4158</v>
      </c>
    </row>
    <row r="57" spans="1:7" s="30" customFormat="1" x14ac:dyDescent="0.25">
      <c r="A57" s="36" t="s">
        <v>134</v>
      </c>
      <c r="B57" s="28" t="s">
        <v>136</v>
      </c>
      <c r="C57" s="98" t="s">
        <v>138</v>
      </c>
      <c r="D57" s="28" t="s">
        <v>39</v>
      </c>
      <c r="E57" s="28">
        <v>1260</v>
      </c>
      <c r="F57" s="28">
        <v>0.08</v>
      </c>
      <c r="G57" s="74">
        <f t="shared" si="1"/>
        <v>100.8</v>
      </c>
    </row>
    <row r="58" spans="1:7" s="39" customFormat="1" x14ac:dyDescent="0.25">
      <c r="A58" s="41" t="s">
        <v>8</v>
      </c>
      <c r="B58" s="133" t="s">
        <v>10</v>
      </c>
      <c r="C58" s="134"/>
      <c r="D58" s="134"/>
      <c r="E58" s="134"/>
      <c r="F58" s="135"/>
      <c r="G58" s="75">
        <f>SUM(G59:G62)</f>
        <v>53100</v>
      </c>
    </row>
    <row r="59" spans="1:7" s="30" customFormat="1" ht="126" x14ac:dyDescent="0.25">
      <c r="A59" s="36" t="s">
        <v>123</v>
      </c>
      <c r="B59" s="100" t="s">
        <v>124</v>
      </c>
      <c r="C59" s="101" t="s">
        <v>147</v>
      </c>
      <c r="D59" s="28" t="s">
        <v>57</v>
      </c>
      <c r="E59" s="28">
        <v>60</v>
      </c>
      <c r="F59" s="28">
        <v>400</v>
      </c>
      <c r="G59" s="74">
        <f t="shared" ref="G59" si="2">ROUND(E59*F59,2)</f>
        <v>24000</v>
      </c>
    </row>
    <row r="60" spans="1:7" s="30" customFormat="1" ht="141.75" x14ac:dyDescent="0.25">
      <c r="A60" s="36" t="s">
        <v>125</v>
      </c>
      <c r="B60" s="28" t="s">
        <v>126</v>
      </c>
      <c r="C60" s="102" t="s">
        <v>127</v>
      </c>
      <c r="D60" s="28" t="s">
        <v>57</v>
      </c>
      <c r="E60" s="28">
        <v>60</v>
      </c>
      <c r="F60" s="28">
        <v>400</v>
      </c>
      <c r="G60" s="74">
        <f>ROUND(E60*F60,2)</f>
        <v>24000</v>
      </c>
    </row>
    <row r="61" spans="1:7" s="30" customFormat="1" ht="204.75" x14ac:dyDescent="0.25">
      <c r="A61" s="36" t="s">
        <v>129</v>
      </c>
      <c r="B61" s="28" t="s">
        <v>130</v>
      </c>
      <c r="C61" s="98" t="s">
        <v>145</v>
      </c>
      <c r="D61" s="28" t="s">
        <v>57</v>
      </c>
      <c r="E61" s="28">
        <v>9600</v>
      </c>
      <c r="F61" s="28">
        <v>0.25</v>
      </c>
      <c r="G61" s="74">
        <f t="shared" ref="G61:G62" si="3">ROUND(E61*F61,2)</f>
        <v>2400</v>
      </c>
    </row>
    <row r="62" spans="1:7" s="30" customFormat="1" ht="126" x14ac:dyDescent="0.25">
      <c r="A62" s="36" t="s">
        <v>139</v>
      </c>
      <c r="B62" s="28" t="s">
        <v>140</v>
      </c>
      <c r="C62" s="98" t="s">
        <v>141</v>
      </c>
      <c r="D62" s="28" t="s">
        <v>57</v>
      </c>
      <c r="E62" s="28">
        <v>3</v>
      </c>
      <c r="F62" s="28">
        <v>900</v>
      </c>
      <c r="G62" s="74">
        <f t="shared" si="3"/>
        <v>2700</v>
      </c>
    </row>
    <row r="63" spans="1:7" s="39" customFormat="1" x14ac:dyDescent="0.25">
      <c r="A63" s="41" t="s">
        <v>9</v>
      </c>
      <c r="B63" s="133" t="s">
        <v>85</v>
      </c>
      <c r="C63" s="134"/>
      <c r="D63" s="134"/>
      <c r="E63" s="134"/>
      <c r="F63" s="135"/>
      <c r="G63" s="75">
        <f>SUM(G64:G64)</f>
        <v>360</v>
      </c>
    </row>
    <row r="64" spans="1:7" s="30" customFormat="1" ht="63" x14ac:dyDescent="0.25">
      <c r="A64" s="36" t="s">
        <v>142</v>
      </c>
      <c r="B64" s="98" t="s">
        <v>143</v>
      </c>
      <c r="C64" s="98" t="s">
        <v>144</v>
      </c>
      <c r="D64" s="28" t="s">
        <v>57</v>
      </c>
      <c r="E64" s="28">
        <v>300</v>
      </c>
      <c r="F64" s="28">
        <v>1.2</v>
      </c>
      <c r="G64" s="74">
        <f>ROUND(E64*F64,2)</f>
        <v>360</v>
      </c>
    </row>
    <row r="65" spans="1:7" s="39" customFormat="1" x14ac:dyDescent="0.25">
      <c r="A65" s="139" t="s">
        <v>40</v>
      </c>
      <c r="B65" s="140"/>
      <c r="C65" s="140"/>
      <c r="D65" s="140"/>
      <c r="E65" s="140"/>
      <c r="F65" s="141"/>
      <c r="G65" s="51">
        <f>SUM(G45,G58,G63)</f>
        <v>129268.8</v>
      </c>
    </row>
    <row r="66" spans="1:7" s="30" customFormat="1" x14ac:dyDescent="0.25">
      <c r="A66" s="142" t="s">
        <v>41</v>
      </c>
      <c r="B66" s="143"/>
      <c r="C66" s="143"/>
      <c r="D66" s="143"/>
      <c r="E66" s="143"/>
      <c r="F66" s="144"/>
      <c r="G66" s="76">
        <v>0</v>
      </c>
    </row>
    <row r="67" spans="1:7" s="39" customFormat="1" x14ac:dyDescent="0.25">
      <c r="A67" s="133" t="s">
        <v>12</v>
      </c>
      <c r="B67" s="134"/>
      <c r="C67" s="134"/>
      <c r="D67" s="134"/>
      <c r="E67" s="134"/>
      <c r="F67" s="135"/>
      <c r="G67" s="75">
        <f>SUM(G65:G66)</f>
        <v>129268.8</v>
      </c>
    </row>
    <row r="68" spans="1:7" s="39" customFormat="1" x14ac:dyDescent="0.25"/>
    <row r="69" spans="1:7" s="39" customFormat="1" x14ac:dyDescent="0.25"/>
    <row r="70" spans="1:7" s="39" customFormat="1" x14ac:dyDescent="0.25"/>
  </sheetData>
  <sheetProtection formatCells="0" formatColumns="0" formatRows="0" insertRows="0" deleteRows="0" selectLockedCells="1"/>
  <dataConsolidate/>
  <mergeCells count="15">
    <mergeCell ref="A10:B10"/>
    <mergeCell ref="A17:B17"/>
    <mergeCell ref="A28:B28"/>
    <mergeCell ref="A19:B19"/>
    <mergeCell ref="A67:F67"/>
    <mergeCell ref="A20:B20"/>
    <mergeCell ref="A24:B24"/>
    <mergeCell ref="A26:B26"/>
    <mergeCell ref="B63:F63"/>
    <mergeCell ref="B45:F45"/>
    <mergeCell ref="B58:F58"/>
    <mergeCell ref="A65:F65"/>
    <mergeCell ref="A66:F66"/>
    <mergeCell ref="A25:B25"/>
    <mergeCell ref="A35:B35"/>
  </mergeCells>
  <conditionalFormatting sqref="E11">
    <cfRule type="cellIs" dxfId="41" priority="6" operator="notBetween">
      <formula>0</formula>
      <formula>75</formula>
    </cfRule>
  </conditionalFormatting>
  <conditionalFormatting sqref="D17">
    <cfRule type="cellIs" dxfId="40" priority="1" operator="equal">
      <formula>0</formula>
    </cfRule>
    <cfRule type="cellIs" dxfId="39" priority="4" operator="lessThan">
      <formula>100</formula>
    </cfRule>
    <cfRule type="cellIs" dxfId="38" priority="5" operator="greaterThan">
      <formula>100</formula>
    </cfRule>
  </conditionalFormatting>
  <dataValidations xWindow="625" yWindow="324" count="15">
    <dataValidation type="decimal" operator="equal" allowBlank="1" showInputMessage="1" showErrorMessage="1" promptTitle="Tähelepanu!" prompt="AMIF tulu peab võrduma AMIF kulu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formula1>G65557</formula1>
    </dataValidation>
    <dataValidation type="decimal" operator="equal" allowBlank="1" showInputMessage="1" showErrorMessage="1" promptTitle="Tähelepanu!" prompt="Kogusumma peab olema võrdne projekti kogukuludega." sqref="B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B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B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B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B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B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B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B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B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B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B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B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B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B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B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WVI983070">
      <formula1>G65557</formula1>
    </dataValidation>
    <dataValidation type="decimal" operator="lessThan" allowBlank="1" showInputMessage="1" showErrorMessage="1" promptTitle="Tähelepanu!" prompt="SiM toetus on kuni 25% projekti kogukuludest." sqref="JB34:JB41 SX34:SX41 ACT34:ACT41 AMP34:AMP41 AWL34:AWL41 BGH34:BGH41 BQD34:BQD41 BZZ34:BZZ41 CJV34:CJV41 CTR34:CTR41 DDN34:DDN41 DNJ34:DNJ41 DXF34:DXF41 EHB34:EHB41 EQX34:EQX41 FAT34:FAT41 FKP34:FKP41 FUL34:FUL41 GEH34:GEH41 GOD34:GOD41 GXZ34:GXZ41 HHV34:HHV41 HRR34:HRR41 IBN34:IBN41 ILJ34:ILJ41 IVF34:IVF41 JFB34:JFB41 JOX34:JOX41 JYT34:JYT41 KIP34:KIP41 KSL34:KSL41 LCH34:LCH41 LMD34:LMD41 LVZ34:LVZ41 MFV34:MFV41 MPR34:MPR41 MZN34:MZN41 NJJ34:NJJ41 NTF34:NTF41 ODB34:ODB41 OMX34:OMX41 OWT34:OWT41 PGP34:PGP41 PQL34:PQL41 QAH34:QAH41 QKD34:QKD41 QTZ34:QTZ41 RDV34:RDV41 RNR34:RNR41 RXN34:RXN41 SHJ34:SHJ41 SRF34:SRF41 TBB34:TBB41 TKX34:TKX41 TUT34:TUT41 UEP34:UEP41 UOL34:UOL41 UYH34:UYH41 VID34:VID41 VRZ34:VRZ41 WBV34:WBV41 WLR34:WLR41 WVN34:WVN41 JD65557 SZ65557 ACV65557 AMR65557 AWN65557 BGJ65557 BQF65557 CAB65557 CJX65557 CTT65557 DDP65557 DNL65557 DXH65557 EHD65557 EQZ65557 FAV65557 FKR65557 FUN65557 GEJ65557 GOF65557 GYB65557 HHX65557 HRT65557 IBP65557 ILL65557 IVH65557 JFD65557 JOZ65557 JYV65557 KIR65557 KSN65557 LCJ65557 LMF65557 LWB65557 MFX65557 MPT65557 MZP65557 NJL65557 NTH65557 ODD65557 OMZ65557 OWV65557 PGR65557 PQN65557 QAJ65557 QKF65557 QUB65557 RDX65557 RNT65557 RXP65557 SHL65557 SRH65557 TBD65557 TKZ65557 TUV65557 UER65557 UON65557 UYJ65557 VIF65557 VSB65557 WBX65557 WLT65557 WVP65557 JD131093 SZ131093 ACV131093 AMR131093 AWN131093 BGJ131093 BQF131093 CAB131093 CJX131093 CTT131093 DDP131093 DNL131093 DXH131093 EHD131093 EQZ131093 FAV131093 FKR131093 FUN131093 GEJ131093 GOF131093 GYB131093 HHX131093 HRT131093 IBP131093 ILL131093 IVH131093 JFD131093 JOZ131093 JYV131093 KIR131093 KSN131093 LCJ131093 LMF131093 LWB131093 MFX131093 MPT131093 MZP131093 NJL131093 NTH131093 ODD131093 OMZ131093 OWV131093 PGR131093 PQN131093 QAJ131093 QKF131093 QUB131093 RDX131093 RNT131093 RXP131093 SHL131093 SRH131093 TBD131093 TKZ131093 TUV131093 UER131093 UON131093 UYJ131093 VIF131093 VSB131093 WBX131093 WLT131093 WVP131093 JD196629 SZ196629 ACV196629 AMR196629 AWN196629 BGJ196629 BQF196629 CAB196629 CJX196629 CTT196629 DDP196629 DNL196629 DXH196629 EHD196629 EQZ196629 FAV196629 FKR196629 FUN196629 GEJ196629 GOF196629 GYB196629 HHX196629 HRT196629 IBP196629 ILL196629 IVH196629 JFD196629 JOZ196629 JYV196629 KIR196629 KSN196629 LCJ196629 LMF196629 LWB196629 MFX196629 MPT196629 MZP196629 NJL196629 NTH196629 ODD196629 OMZ196629 OWV196629 PGR196629 PQN196629 QAJ196629 QKF196629 QUB196629 RDX196629 RNT196629 RXP196629 SHL196629 SRH196629 TBD196629 TKZ196629 TUV196629 UER196629 UON196629 UYJ196629 VIF196629 VSB196629 WBX196629 WLT196629 WVP196629 JD262165 SZ262165 ACV262165 AMR262165 AWN262165 BGJ262165 BQF262165 CAB262165 CJX262165 CTT262165 DDP262165 DNL262165 DXH262165 EHD262165 EQZ262165 FAV262165 FKR262165 FUN262165 GEJ262165 GOF262165 GYB262165 HHX262165 HRT262165 IBP262165 ILL262165 IVH262165 JFD262165 JOZ262165 JYV262165 KIR262165 KSN262165 LCJ262165 LMF262165 LWB262165 MFX262165 MPT262165 MZP262165 NJL262165 NTH262165 ODD262165 OMZ262165 OWV262165 PGR262165 PQN262165 QAJ262165 QKF262165 QUB262165 RDX262165 RNT262165 RXP262165 SHL262165 SRH262165 TBD262165 TKZ262165 TUV262165 UER262165 UON262165 UYJ262165 VIF262165 VSB262165 WBX262165 WLT262165 WVP262165 JD327701 SZ327701 ACV327701 AMR327701 AWN327701 BGJ327701 BQF327701 CAB327701 CJX327701 CTT327701 DDP327701 DNL327701 DXH327701 EHD327701 EQZ327701 FAV327701 FKR327701 FUN327701 GEJ327701 GOF327701 GYB327701 HHX327701 HRT327701 IBP327701 ILL327701 IVH327701 JFD327701 JOZ327701 JYV327701 KIR327701 KSN327701 LCJ327701 LMF327701 LWB327701 MFX327701 MPT327701 MZP327701 NJL327701 NTH327701 ODD327701 OMZ327701 OWV327701 PGR327701 PQN327701 QAJ327701 QKF327701 QUB327701 RDX327701 RNT327701 RXP327701 SHL327701 SRH327701 TBD327701 TKZ327701 TUV327701 UER327701 UON327701 UYJ327701 VIF327701 VSB327701 WBX327701 WLT327701 WVP327701 JD393237 SZ393237 ACV393237 AMR393237 AWN393237 BGJ393237 BQF393237 CAB393237 CJX393237 CTT393237 DDP393237 DNL393237 DXH393237 EHD393237 EQZ393237 FAV393237 FKR393237 FUN393237 GEJ393237 GOF393237 GYB393237 HHX393237 HRT393237 IBP393237 ILL393237 IVH393237 JFD393237 JOZ393237 JYV393237 KIR393237 KSN393237 LCJ393237 LMF393237 LWB393237 MFX393237 MPT393237 MZP393237 NJL393237 NTH393237 ODD393237 OMZ393237 OWV393237 PGR393237 PQN393237 QAJ393237 QKF393237 QUB393237 RDX393237 RNT393237 RXP393237 SHL393237 SRH393237 TBD393237 TKZ393237 TUV393237 UER393237 UON393237 UYJ393237 VIF393237 VSB393237 WBX393237 WLT393237 WVP393237 JD458773 SZ458773 ACV458773 AMR458773 AWN458773 BGJ458773 BQF458773 CAB458773 CJX458773 CTT458773 DDP458773 DNL458773 DXH458773 EHD458773 EQZ458773 FAV458773 FKR458773 FUN458773 GEJ458773 GOF458773 GYB458773 HHX458773 HRT458773 IBP458773 ILL458773 IVH458773 JFD458773 JOZ458773 JYV458773 KIR458773 KSN458773 LCJ458773 LMF458773 LWB458773 MFX458773 MPT458773 MZP458773 NJL458773 NTH458773 ODD458773 OMZ458773 OWV458773 PGR458773 PQN458773 QAJ458773 QKF458773 QUB458773 RDX458773 RNT458773 RXP458773 SHL458773 SRH458773 TBD458773 TKZ458773 TUV458773 UER458773 UON458773 UYJ458773 VIF458773 VSB458773 WBX458773 WLT458773 WVP458773 JD524309 SZ524309 ACV524309 AMR524309 AWN524309 BGJ524309 BQF524309 CAB524309 CJX524309 CTT524309 DDP524309 DNL524309 DXH524309 EHD524309 EQZ524309 FAV524309 FKR524309 FUN524309 GEJ524309 GOF524309 GYB524309 HHX524309 HRT524309 IBP524309 ILL524309 IVH524309 JFD524309 JOZ524309 JYV524309 KIR524309 KSN524309 LCJ524309 LMF524309 LWB524309 MFX524309 MPT524309 MZP524309 NJL524309 NTH524309 ODD524309 OMZ524309 OWV524309 PGR524309 PQN524309 QAJ524309 QKF524309 QUB524309 RDX524309 RNT524309 RXP524309 SHL524309 SRH524309 TBD524309 TKZ524309 TUV524309 UER524309 UON524309 UYJ524309 VIF524309 VSB524309 WBX524309 WLT524309 WVP524309 JD589845 SZ589845 ACV589845 AMR589845 AWN589845 BGJ589845 BQF589845 CAB589845 CJX589845 CTT589845 DDP589845 DNL589845 DXH589845 EHD589845 EQZ589845 FAV589845 FKR589845 FUN589845 GEJ589845 GOF589845 GYB589845 HHX589845 HRT589845 IBP589845 ILL589845 IVH589845 JFD589845 JOZ589845 JYV589845 KIR589845 KSN589845 LCJ589845 LMF589845 LWB589845 MFX589845 MPT589845 MZP589845 NJL589845 NTH589845 ODD589845 OMZ589845 OWV589845 PGR589845 PQN589845 QAJ589845 QKF589845 QUB589845 RDX589845 RNT589845 RXP589845 SHL589845 SRH589845 TBD589845 TKZ589845 TUV589845 UER589845 UON589845 UYJ589845 VIF589845 VSB589845 WBX589845 WLT589845 WVP589845 JD655381 SZ655381 ACV655381 AMR655381 AWN655381 BGJ655381 BQF655381 CAB655381 CJX655381 CTT655381 DDP655381 DNL655381 DXH655381 EHD655381 EQZ655381 FAV655381 FKR655381 FUN655381 GEJ655381 GOF655381 GYB655381 HHX655381 HRT655381 IBP655381 ILL655381 IVH655381 JFD655381 JOZ655381 JYV655381 KIR655381 KSN655381 LCJ655381 LMF655381 LWB655381 MFX655381 MPT655381 MZP655381 NJL655381 NTH655381 ODD655381 OMZ655381 OWV655381 PGR655381 PQN655381 QAJ655381 QKF655381 QUB655381 RDX655381 RNT655381 RXP655381 SHL655381 SRH655381 TBD655381 TKZ655381 TUV655381 UER655381 UON655381 UYJ655381 VIF655381 VSB655381 WBX655381 WLT655381 WVP655381 JD720917 SZ720917 ACV720917 AMR720917 AWN720917 BGJ720917 BQF720917 CAB720917 CJX720917 CTT720917 DDP720917 DNL720917 DXH720917 EHD720917 EQZ720917 FAV720917 FKR720917 FUN720917 GEJ720917 GOF720917 GYB720917 HHX720917 HRT720917 IBP720917 ILL720917 IVH720917 JFD720917 JOZ720917 JYV720917 KIR720917 KSN720917 LCJ720917 LMF720917 LWB720917 MFX720917 MPT720917 MZP720917 NJL720917 NTH720917 ODD720917 OMZ720917 OWV720917 PGR720917 PQN720917 QAJ720917 QKF720917 QUB720917 RDX720917 RNT720917 RXP720917 SHL720917 SRH720917 TBD720917 TKZ720917 TUV720917 UER720917 UON720917 UYJ720917 VIF720917 VSB720917 WBX720917 WLT720917 WVP720917 JD786453 SZ786453 ACV786453 AMR786453 AWN786453 BGJ786453 BQF786453 CAB786453 CJX786453 CTT786453 DDP786453 DNL786453 DXH786453 EHD786453 EQZ786453 FAV786453 FKR786453 FUN786453 GEJ786453 GOF786453 GYB786453 HHX786453 HRT786453 IBP786453 ILL786453 IVH786453 JFD786453 JOZ786453 JYV786453 KIR786453 KSN786453 LCJ786453 LMF786453 LWB786453 MFX786453 MPT786453 MZP786453 NJL786453 NTH786453 ODD786453 OMZ786453 OWV786453 PGR786453 PQN786453 QAJ786453 QKF786453 QUB786453 RDX786453 RNT786453 RXP786453 SHL786453 SRH786453 TBD786453 TKZ786453 TUV786453 UER786453 UON786453 UYJ786453 VIF786453 VSB786453 WBX786453 WLT786453 WVP786453 JD851989 SZ851989 ACV851989 AMR851989 AWN851989 BGJ851989 BQF851989 CAB851989 CJX851989 CTT851989 DDP851989 DNL851989 DXH851989 EHD851989 EQZ851989 FAV851989 FKR851989 FUN851989 GEJ851989 GOF851989 GYB851989 HHX851989 HRT851989 IBP851989 ILL851989 IVH851989 JFD851989 JOZ851989 JYV851989 KIR851989 KSN851989 LCJ851989 LMF851989 LWB851989 MFX851989 MPT851989 MZP851989 NJL851989 NTH851989 ODD851989 OMZ851989 OWV851989 PGR851989 PQN851989 QAJ851989 QKF851989 QUB851989 RDX851989 RNT851989 RXP851989 SHL851989 SRH851989 TBD851989 TKZ851989 TUV851989 UER851989 UON851989 UYJ851989 VIF851989 VSB851989 WBX851989 WLT851989 WVP851989 JD917525 SZ917525 ACV917525 AMR917525 AWN917525 BGJ917525 BQF917525 CAB917525 CJX917525 CTT917525 DDP917525 DNL917525 DXH917525 EHD917525 EQZ917525 FAV917525 FKR917525 FUN917525 GEJ917525 GOF917525 GYB917525 HHX917525 HRT917525 IBP917525 ILL917525 IVH917525 JFD917525 JOZ917525 JYV917525 KIR917525 KSN917525 LCJ917525 LMF917525 LWB917525 MFX917525 MPT917525 MZP917525 NJL917525 NTH917525 ODD917525 OMZ917525 OWV917525 PGR917525 PQN917525 QAJ917525 QKF917525 QUB917525 RDX917525 RNT917525 RXP917525 SHL917525 SRH917525 TBD917525 TKZ917525 TUV917525 UER917525 UON917525 UYJ917525 VIF917525 VSB917525 WBX917525 WLT917525 WVP917525 JD983061 SZ983061 ACV983061 AMR983061 AWN983061 BGJ983061 BQF983061 CAB983061 CJX983061 CTT983061 DDP983061 DNL983061 DXH983061 EHD983061 EQZ983061 FAV983061 FKR983061 FUN983061 GEJ983061 GOF983061 GYB983061 HHX983061 HRT983061 IBP983061 ILL983061 IVH983061 JFD983061 JOZ983061 JYV983061 KIR983061 KSN983061 LCJ983061 LMF983061 LWB983061 MFX983061 MPT983061 MZP983061 NJL983061 NTH983061 ODD983061 OMZ983061 OWV983061 PGR983061 PQN983061 QAJ983061 QKF983061 QUB983061 RDX983061 RNT983061 RXP983061 SHL983061 SRH983061 TBD983061 TKZ983061 TUV983061 UER983061 UON983061 UYJ983061 VIF983061 VSB983061 WBX983061 WLT983061 WVP983061">
      <formula1>IZ34*0.25</formula1>
    </dataValidation>
    <dataValidation type="decimal" operator="lessThan" allowBlank="1" showInputMessage="1" showErrorMessage="1" promptTitle="Tähelepanu!" prompt="AMIF toetus on kuni 75% kogukuludest." sqref="JA34:JA41 SW34:SW41 ACS34:ACS41 AMO34:AMO41 AWK34:AWK41 BGG34:BGG41 BQC34:BQC41 BZY34:BZY41 CJU34:CJU41 CTQ34:CTQ41 DDM34:DDM41 DNI34:DNI41 DXE34:DXE41 EHA34:EHA41 EQW34:EQW41 FAS34:FAS41 FKO34:FKO41 FUK34:FUK41 GEG34:GEG41 GOC34:GOC41 GXY34:GXY41 HHU34:HHU41 HRQ34:HRQ41 IBM34:IBM41 ILI34:ILI41 IVE34:IVE41 JFA34:JFA41 JOW34:JOW41 JYS34:JYS41 KIO34:KIO41 KSK34:KSK41 LCG34:LCG41 LMC34:LMC41 LVY34:LVY41 MFU34:MFU41 MPQ34:MPQ41 MZM34:MZM41 NJI34:NJI41 NTE34:NTE41 ODA34:ODA41 OMW34:OMW41 OWS34:OWS41 PGO34:PGO41 PQK34:PQK41 QAG34:QAG41 QKC34:QKC41 QTY34:QTY41 RDU34:RDU41 RNQ34:RNQ41 RXM34:RXM41 SHI34:SHI41 SRE34:SRE41 TBA34:TBA41 TKW34:TKW41 TUS34:TUS41 UEO34:UEO41 UOK34:UOK41 UYG34:UYG41 VIC34:VIC41 VRY34:VRY41 WBU34:WBU41 WLQ34:WLQ41 WVM34:WVM41 JC65557 SY65557 ACU65557 AMQ65557 AWM65557 BGI65557 BQE65557 CAA65557 CJW65557 CTS65557 DDO65557 DNK65557 DXG65557 EHC65557 EQY65557 FAU65557 FKQ65557 FUM65557 GEI65557 GOE65557 GYA65557 HHW65557 HRS65557 IBO65557 ILK65557 IVG65557 JFC65557 JOY65557 JYU65557 KIQ65557 KSM65557 LCI65557 LME65557 LWA65557 MFW65557 MPS65557 MZO65557 NJK65557 NTG65557 ODC65557 OMY65557 OWU65557 PGQ65557 PQM65557 QAI65557 QKE65557 QUA65557 RDW65557 RNS65557 RXO65557 SHK65557 SRG65557 TBC65557 TKY65557 TUU65557 UEQ65557 UOM65557 UYI65557 VIE65557 VSA65557 WBW65557 WLS65557 WVO65557 JC131093 SY131093 ACU131093 AMQ131093 AWM131093 BGI131093 BQE131093 CAA131093 CJW131093 CTS131093 DDO131093 DNK131093 DXG131093 EHC131093 EQY131093 FAU131093 FKQ131093 FUM131093 GEI131093 GOE131093 GYA131093 HHW131093 HRS131093 IBO131093 ILK131093 IVG131093 JFC131093 JOY131093 JYU131093 KIQ131093 KSM131093 LCI131093 LME131093 LWA131093 MFW131093 MPS131093 MZO131093 NJK131093 NTG131093 ODC131093 OMY131093 OWU131093 PGQ131093 PQM131093 QAI131093 QKE131093 QUA131093 RDW131093 RNS131093 RXO131093 SHK131093 SRG131093 TBC131093 TKY131093 TUU131093 UEQ131093 UOM131093 UYI131093 VIE131093 VSA131093 WBW131093 WLS131093 WVO131093 JC196629 SY196629 ACU196629 AMQ196629 AWM196629 BGI196629 BQE196629 CAA196629 CJW196629 CTS196629 DDO196629 DNK196629 DXG196629 EHC196629 EQY196629 FAU196629 FKQ196629 FUM196629 GEI196629 GOE196629 GYA196629 HHW196629 HRS196629 IBO196629 ILK196629 IVG196629 JFC196629 JOY196629 JYU196629 KIQ196629 KSM196629 LCI196629 LME196629 LWA196629 MFW196629 MPS196629 MZO196629 NJK196629 NTG196629 ODC196629 OMY196629 OWU196629 PGQ196629 PQM196629 QAI196629 QKE196629 QUA196629 RDW196629 RNS196629 RXO196629 SHK196629 SRG196629 TBC196629 TKY196629 TUU196629 UEQ196629 UOM196629 UYI196629 VIE196629 VSA196629 WBW196629 WLS196629 WVO196629 JC262165 SY262165 ACU262165 AMQ262165 AWM262165 BGI262165 BQE262165 CAA262165 CJW262165 CTS262165 DDO262165 DNK262165 DXG262165 EHC262165 EQY262165 FAU262165 FKQ262165 FUM262165 GEI262165 GOE262165 GYA262165 HHW262165 HRS262165 IBO262165 ILK262165 IVG262165 JFC262165 JOY262165 JYU262165 KIQ262165 KSM262165 LCI262165 LME262165 LWA262165 MFW262165 MPS262165 MZO262165 NJK262165 NTG262165 ODC262165 OMY262165 OWU262165 PGQ262165 PQM262165 QAI262165 QKE262165 QUA262165 RDW262165 RNS262165 RXO262165 SHK262165 SRG262165 TBC262165 TKY262165 TUU262165 UEQ262165 UOM262165 UYI262165 VIE262165 VSA262165 WBW262165 WLS262165 WVO262165 JC327701 SY327701 ACU327701 AMQ327701 AWM327701 BGI327701 BQE327701 CAA327701 CJW327701 CTS327701 DDO327701 DNK327701 DXG327701 EHC327701 EQY327701 FAU327701 FKQ327701 FUM327701 GEI327701 GOE327701 GYA327701 HHW327701 HRS327701 IBO327701 ILK327701 IVG327701 JFC327701 JOY327701 JYU327701 KIQ327701 KSM327701 LCI327701 LME327701 LWA327701 MFW327701 MPS327701 MZO327701 NJK327701 NTG327701 ODC327701 OMY327701 OWU327701 PGQ327701 PQM327701 QAI327701 QKE327701 QUA327701 RDW327701 RNS327701 RXO327701 SHK327701 SRG327701 TBC327701 TKY327701 TUU327701 UEQ327701 UOM327701 UYI327701 VIE327701 VSA327701 WBW327701 WLS327701 WVO327701 JC393237 SY393237 ACU393237 AMQ393237 AWM393237 BGI393237 BQE393237 CAA393237 CJW393237 CTS393237 DDO393237 DNK393237 DXG393237 EHC393237 EQY393237 FAU393237 FKQ393237 FUM393237 GEI393237 GOE393237 GYA393237 HHW393237 HRS393237 IBO393237 ILK393237 IVG393237 JFC393237 JOY393237 JYU393237 KIQ393237 KSM393237 LCI393237 LME393237 LWA393237 MFW393237 MPS393237 MZO393237 NJK393237 NTG393237 ODC393237 OMY393237 OWU393237 PGQ393237 PQM393237 QAI393237 QKE393237 QUA393237 RDW393237 RNS393237 RXO393237 SHK393237 SRG393237 TBC393237 TKY393237 TUU393237 UEQ393237 UOM393237 UYI393237 VIE393237 VSA393237 WBW393237 WLS393237 WVO393237 JC458773 SY458773 ACU458773 AMQ458773 AWM458773 BGI458773 BQE458773 CAA458773 CJW458773 CTS458773 DDO458773 DNK458773 DXG458773 EHC458773 EQY458773 FAU458773 FKQ458773 FUM458773 GEI458773 GOE458773 GYA458773 HHW458773 HRS458773 IBO458773 ILK458773 IVG458773 JFC458773 JOY458773 JYU458773 KIQ458773 KSM458773 LCI458773 LME458773 LWA458773 MFW458773 MPS458773 MZO458773 NJK458773 NTG458773 ODC458773 OMY458773 OWU458773 PGQ458773 PQM458773 QAI458773 QKE458773 QUA458773 RDW458773 RNS458773 RXO458773 SHK458773 SRG458773 TBC458773 TKY458773 TUU458773 UEQ458773 UOM458773 UYI458773 VIE458773 VSA458773 WBW458773 WLS458773 WVO458773 JC524309 SY524309 ACU524309 AMQ524309 AWM524309 BGI524309 BQE524309 CAA524309 CJW524309 CTS524309 DDO524309 DNK524309 DXG524309 EHC524309 EQY524309 FAU524309 FKQ524309 FUM524309 GEI524309 GOE524309 GYA524309 HHW524309 HRS524309 IBO524309 ILK524309 IVG524309 JFC524309 JOY524309 JYU524309 KIQ524309 KSM524309 LCI524309 LME524309 LWA524309 MFW524309 MPS524309 MZO524309 NJK524309 NTG524309 ODC524309 OMY524309 OWU524309 PGQ524309 PQM524309 QAI524309 QKE524309 QUA524309 RDW524309 RNS524309 RXO524309 SHK524309 SRG524309 TBC524309 TKY524309 TUU524309 UEQ524309 UOM524309 UYI524309 VIE524309 VSA524309 WBW524309 WLS524309 WVO524309 JC589845 SY589845 ACU589845 AMQ589845 AWM589845 BGI589845 BQE589845 CAA589845 CJW589845 CTS589845 DDO589845 DNK589845 DXG589845 EHC589845 EQY589845 FAU589845 FKQ589845 FUM589845 GEI589845 GOE589845 GYA589845 HHW589845 HRS589845 IBO589845 ILK589845 IVG589845 JFC589845 JOY589845 JYU589845 KIQ589845 KSM589845 LCI589845 LME589845 LWA589845 MFW589845 MPS589845 MZO589845 NJK589845 NTG589845 ODC589845 OMY589845 OWU589845 PGQ589845 PQM589845 QAI589845 QKE589845 QUA589845 RDW589845 RNS589845 RXO589845 SHK589845 SRG589845 TBC589845 TKY589845 TUU589845 UEQ589845 UOM589845 UYI589845 VIE589845 VSA589845 WBW589845 WLS589845 WVO589845 JC655381 SY655381 ACU655381 AMQ655381 AWM655381 BGI655381 BQE655381 CAA655381 CJW655381 CTS655381 DDO655381 DNK655381 DXG655381 EHC655381 EQY655381 FAU655381 FKQ655381 FUM655381 GEI655381 GOE655381 GYA655381 HHW655381 HRS655381 IBO655381 ILK655381 IVG655381 JFC655381 JOY655381 JYU655381 KIQ655381 KSM655381 LCI655381 LME655381 LWA655381 MFW655381 MPS655381 MZO655381 NJK655381 NTG655381 ODC655381 OMY655381 OWU655381 PGQ655381 PQM655381 QAI655381 QKE655381 QUA655381 RDW655381 RNS655381 RXO655381 SHK655381 SRG655381 TBC655381 TKY655381 TUU655381 UEQ655381 UOM655381 UYI655381 VIE655381 VSA655381 WBW655381 WLS655381 WVO655381 JC720917 SY720917 ACU720917 AMQ720917 AWM720917 BGI720917 BQE720917 CAA720917 CJW720917 CTS720917 DDO720917 DNK720917 DXG720917 EHC720917 EQY720917 FAU720917 FKQ720917 FUM720917 GEI720917 GOE720917 GYA720917 HHW720917 HRS720917 IBO720917 ILK720917 IVG720917 JFC720917 JOY720917 JYU720917 KIQ720917 KSM720917 LCI720917 LME720917 LWA720917 MFW720917 MPS720917 MZO720917 NJK720917 NTG720917 ODC720917 OMY720917 OWU720917 PGQ720917 PQM720917 QAI720917 QKE720917 QUA720917 RDW720917 RNS720917 RXO720917 SHK720917 SRG720917 TBC720917 TKY720917 TUU720917 UEQ720917 UOM720917 UYI720917 VIE720917 VSA720917 WBW720917 WLS720917 WVO720917 JC786453 SY786453 ACU786453 AMQ786453 AWM786453 BGI786453 BQE786453 CAA786453 CJW786453 CTS786453 DDO786453 DNK786453 DXG786453 EHC786453 EQY786453 FAU786453 FKQ786453 FUM786453 GEI786453 GOE786453 GYA786453 HHW786453 HRS786453 IBO786453 ILK786453 IVG786453 JFC786453 JOY786453 JYU786453 KIQ786453 KSM786453 LCI786453 LME786453 LWA786453 MFW786453 MPS786453 MZO786453 NJK786453 NTG786453 ODC786453 OMY786453 OWU786453 PGQ786453 PQM786453 QAI786453 QKE786453 QUA786453 RDW786453 RNS786453 RXO786453 SHK786453 SRG786453 TBC786453 TKY786453 TUU786453 UEQ786453 UOM786453 UYI786453 VIE786453 VSA786453 WBW786453 WLS786453 WVO786453 JC851989 SY851989 ACU851989 AMQ851989 AWM851989 BGI851989 BQE851989 CAA851989 CJW851989 CTS851989 DDO851989 DNK851989 DXG851989 EHC851989 EQY851989 FAU851989 FKQ851989 FUM851989 GEI851989 GOE851989 GYA851989 HHW851989 HRS851989 IBO851989 ILK851989 IVG851989 JFC851989 JOY851989 JYU851989 KIQ851989 KSM851989 LCI851989 LME851989 LWA851989 MFW851989 MPS851989 MZO851989 NJK851989 NTG851989 ODC851989 OMY851989 OWU851989 PGQ851989 PQM851989 QAI851989 QKE851989 QUA851989 RDW851989 RNS851989 RXO851989 SHK851989 SRG851989 TBC851989 TKY851989 TUU851989 UEQ851989 UOM851989 UYI851989 VIE851989 VSA851989 WBW851989 WLS851989 WVO851989 JC917525 SY917525 ACU917525 AMQ917525 AWM917525 BGI917525 BQE917525 CAA917525 CJW917525 CTS917525 DDO917525 DNK917525 DXG917525 EHC917525 EQY917525 FAU917525 FKQ917525 FUM917525 GEI917525 GOE917525 GYA917525 HHW917525 HRS917525 IBO917525 ILK917525 IVG917525 JFC917525 JOY917525 JYU917525 KIQ917525 KSM917525 LCI917525 LME917525 LWA917525 MFW917525 MPS917525 MZO917525 NJK917525 NTG917525 ODC917525 OMY917525 OWU917525 PGQ917525 PQM917525 QAI917525 QKE917525 QUA917525 RDW917525 RNS917525 RXO917525 SHK917525 SRG917525 TBC917525 TKY917525 TUU917525 UEQ917525 UOM917525 UYI917525 VIE917525 VSA917525 WBW917525 WLS917525 WVO917525 JC983061 SY983061 ACU983061 AMQ983061 AWM983061 BGI983061 BQE983061 CAA983061 CJW983061 CTS983061 DDO983061 DNK983061 DXG983061 EHC983061 EQY983061 FAU983061 FKQ983061 FUM983061 GEI983061 GOE983061 GYA983061 HHW983061 HRS983061 IBO983061 ILK983061 IVG983061 JFC983061 JOY983061 JYU983061 KIQ983061 KSM983061 LCI983061 LME983061 LWA983061 MFW983061 MPS983061 MZO983061 NJK983061 NTG983061 ODC983061 OMY983061 OWU983061 PGQ983061 PQM983061 QAI983061 QKE983061 QUA983061 RDW983061 RNS983061 RXO983061 SHK983061 SRG983061 TBC983061 TKY983061 TUU983061 UEQ983061 UOM983061 UYI983061 VIE983061 VSA983061 WBW983061 WLS983061 WVO983061">
      <formula1>IZ34*0.75</formula1>
    </dataValidation>
    <dataValidation type="decimal" operator="lessThan" allowBlank="1" showInputMessage="1" showErrorMessage="1" promptTitle="Tähelepanu!" prompt="Kaudsed kulud moodustavad otsestest kuludest kuni 7%." sqref="IZ33:JB33 SV33:SX33 ACR33:ACT33 AMN33:AMP33 AWJ33:AWL33 BGF33:BGH33 BQB33:BQD33 BZX33:BZZ33 CJT33:CJV33 CTP33:CTR33 DDL33:DDN33 DNH33:DNJ33 DXD33:DXF33 EGZ33:EHB33 EQV33:EQX33 FAR33:FAT33 FKN33:FKP33 FUJ33:FUL33 GEF33:GEH33 GOB33:GOD33 GXX33:GXZ33 HHT33:HHV33 HRP33:HRR33 IBL33:IBN33 ILH33:ILJ33 IVD33:IVF33 JEZ33:JFB33 JOV33:JOX33 JYR33:JYT33 KIN33:KIP33 KSJ33:KSL33 LCF33:LCH33 LMB33:LMD33 LVX33:LVZ33 MFT33:MFV33 MPP33:MPR33 MZL33:MZN33 NJH33:NJJ33 NTD33:NTF33 OCZ33:ODB33 OMV33:OMX33 OWR33:OWT33 PGN33:PGP33 PQJ33:PQL33 QAF33:QAH33 QKB33:QKD33 QTX33:QTZ33 RDT33:RDV33 RNP33:RNR33 RXL33:RXN33 SHH33:SHJ33 SRD33:SRF33 TAZ33:TBB33 TKV33:TKX33 TUR33:TUT33 UEN33:UEP33 UOJ33:UOL33 UYF33:UYH33 VIB33:VID33 VRX33:VRZ33 WBT33:WBV33 WLP33:WLR33 WVL33:WVN33 JB65556:JD65556 SX65556:SZ65556 ACT65556:ACV65556 AMP65556:AMR65556 AWL65556:AWN65556 BGH65556:BGJ65556 BQD65556:BQF65556 BZZ65556:CAB65556 CJV65556:CJX65556 CTR65556:CTT65556 DDN65556:DDP65556 DNJ65556:DNL65556 DXF65556:DXH65556 EHB65556:EHD65556 EQX65556:EQZ65556 FAT65556:FAV65556 FKP65556:FKR65556 FUL65556:FUN65556 GEH65556:GEJ65556 GOD65556:GOF65556 GXZ65556:GYB65556 HHV65556:HHX65556 HRR65556:HRT65556 IBN65556:IBP65556 ILJ65556:ILL65556 IVF65556:IVH65556 JFB65556:JFD65556 JOX65556:JOZ65556 JYT65556:JYV65556 KIP65556:KIR65556 KSL65556:KSN65556 LCH65556:LCJ65556 LMD65556:LMF65556 LVZ65556:LWB65556 MFV65556:MFX65556 MPR65556:MPT65556 MZN65556:MZP65556 NJJ65556:NJL65556 NTF65556:NTH65556 ODB65556:ODD65556 OMX65556:OMZ65556 OWT65556:OWV65556 PGP65556:PGR65556 PQL65556:PQN65556 QAH65556:QAJ65556 QKD65556:QKF65556 QTZ65556:QUB65556 RDV65556:RDX65556 RNR65556:RNT65556 RXN65556:RXP65556 SHJ65556:SHL65556 SRF65556:SRH65556 TBB65556:TBD65556 TKX65556:TKZ65556 TUT65556:TUV65556 UEP65556:UER65556 UOL65556:UON65556 UYH65556:UYJ65556 VID65556:VIF65556 VRZ65556:VSB65556 WBV65556:WBX65556 WLR65556:WLT65556 WVN65556:WVP65556 JB131092:JD131092 SX131092:SZ131092 ACT131092:ACV131092 AMP131092:AMR131092 AWL131092:AWN131092 BGH131092:BGJ131092 BQD131092:BQF131092 BZZ131092:CAB131092 CJV131092:CJX131092 CTR131092:CTT131092 DDN131092:DDP131092 DNJ131092:DNL131092 DXF131092:DXH131092 EHB131092:EHD131092 EQX131092:EQZ131092 FAT131092:FAV131092 FKP131092:FKR131092 FUL131092:FUN131092 GEH131092:GEJ131092 GOD131092:GOF131092 GXZ131092:GYB131092 HHV131092:HHX131092 HRR131092:HRT131092 IBN131092:IBP131092 ILJ131092:ILL131092 IVF131092:IVH131092 JFB131092:JFD131092 JOX131092:JOZ131092 JYT131092:JYV131092 KIP131092:KIR131092 KSL131092:KSN131092 LCH131092:LCJ131092 LMD131092:LMF131092 LVZ131092:LWB131092 MFV131092:MFX131092 MPR131092:MPT131092 MZN131092:MZP131092 NJJ131092:NJL131092 NTF131092:NTH131092 ODB131092:ODD131092 OMX131092:OMZ131092 OWT131092:OWV131092 PGP131092:PGR131092 PQL131092:PQN131092 QAH131092:QAJ131092 QKD131092:QKF131092 QTZ131092:QUB131092 RDV131092:RDX131092 RNR131092:RNT131092 RXN131092:RXP131092 SHJ131092:SHL131092 SRF131092:SRH131092 TBB131092:TBD131092 TKX131092:TKZ131092 TUT131092:TUV131092 UEP131092:UER131092 UOL131092:UON131092 UYH131092:UYJ131092 VID131092:VIF131092 VRZ131092:VSB131092 WBV131092:WBX131092 WLR131092:WLT131092 WVN131092:WVP131092 JB196628:JD196628 SX196628:SZ196628 ACT196628:ACV196628 AMP196628:AMR196628 AWL196628:AWN196628 BGH196628:BGJ196628 BQD196628:BQF196628 BZZ196628:CAB196628 CJV196628:CJX196628 CTR196628:CTT196628 DDN196628:DDP196628 DNJ196628:DNL196628 DXF196628:DXH196628 EHB196628:EHD196628 EQX196628:EQZ196628 FAT196628:FAV196628 FKP196628:FKR196628 FUL196628:FUN196628 GEH196628:GEJ196628 GOD196628:GOF196628 GXZ196628:GYB196628 HHV196628:HHX196628 HRR196628:HRT196628 IBN196628:IBP196628 ILJ196628:ILL196628 IVF196628:IVH196628 JFB196628:JFD196628 JOX196628:JOZ196628 JYT196628:JYV196628 KIP196628:KIR196628 KSL196628:KSN196628 LCH196628:LCJ196628 LMD196628:LMF196628 LVZ196628:LWB196628 MFV196628:MFX196628 MPR196628:MPT196628 MZN196628:MZP196628 NJJ196628:NJL196628 NTF196628:NTH196628 ODB196628:ODD196628 OMX196628:OMZ196628 OWT196628:OWV196628 PGP196628:PGR196628 PQL196628:PQN196628 QAH196628:QAJ196628 QKD196628:QKF196628 QTZ196628:QUB196628 RDV196628:RDX196628 RNR196628:RNT196628 RXN196628:RXP196628 SHJ196628:SHL196628 SRF196628:SRH196628 TBB196628:TBD196628 TKX196628:TKZ196628 TUT196628:TUV196628 UEP196628:UER196628 UOL196628:UON196628 UYH196628:UYJ196628 VID196628:VIF196628 VRZ196628:VSB196628 WBV196628:WBX196628 WLR196628:WLT196628 WVN196628:WVP196628 JB262164:JD262164 SX262164:SZ262164 ACT262164:ACV262164 AMP262164:AMR262164 AWL262164:AWN262164 BGH262164:BGJ262164 BQD262164:BQF262164 BZZ262164:CAB262164 CJV262164:CJX262164 CTR262164:CTT262164 DDN262164:DDP262164 DNJ262164:DNL262164 DXF262164:DXH262164 EHB262164:EHD262164 EQX262164:EQZ262164 FAT262164:FAV262164 FKP262164:FKR262164 FUL262164:FUN262164 GEH262164:GEJ262164 GOD262164:GOF262164 GXZ262164:GYB262164 HHV262164:HHX262164 HRR262164:HRT262164 IBN262164:IBP262164 ILJ262164:ILL262164 IVF262164:IVH262164 JFB262164:JFD262164 JOX262164:JOZ262164 JYT262164:JYV262164 KIP262164:KIR262164 KSL262164:KSN262164 LCH262164:LCJ262164 LMD262164:LMF262164 LVZ262164:LWB262164 MFV262164:MFX262164 MPR262164:MPT262164 MZN262164:MZP262164 NJJ262164:NJL262164 NTF262164:NTH262164 ODB262164:ODD262164 OMX262164:OMZ262164 OWT262164:OWV262164 PGP262164:PGR262164 PQL262164:PQN262164 QAH262164:QAJ262164 QKD262164:QKF262164 QTZ262164:QUB262164 RDV262164:RDX262164 RNR262164:RNT262164 RXN262164:RXP262164 SHJ262164:SHL262164 SRF262164:SRH262164 TBB262164:TBD262164 TKX262164:TKZ262164 TUT262164:TUV262164 UEP262164:UER262164 UOL262164:UON262164 UYH262164:UYJ262164 VID262164:VIF262164 VRZ262164:VSB262164 WBV262164:WBX262164 WLR262164:WLT262164 WVN262164:WVP262164 JB327700:JD327700 SX327700:SZ327700 ACT327700:ACV327700 AMP327700:AMR327700 AWL327700:AWN327700 BGH327700:BGJ327700 BQD327700:BQF327700 BZZ327700:CAB327700 CJV327700:CJX327700 CTR327700:CTT327700 DDN327700:DDP327700 DNJ327700:DNL327700 DXF327700:DXH327700 EHB327700:EHD327700 EQX327700:EQZ327700 FAT327700:FAV327700 FKP327700:FKR327700 FUL327700:FUN327700 GEH327700:GEJ327700 GOD327700:GOF327700 GXZ327700:GYB327700 HHV327700:HHX327700 HRR327700:HRT327700 IBN327700:IBP327700 ILJ327700:ILL327700 IVF327700:IVH327700 JFB327700:JFD327700 JOX327700:JOZ327700 JYT327700:JYV327700 KIP327700:KIR327700 KSL327700:KSN327700 LCH327700:LCJ327700 LMD327700:LMF327700 LVZ327700:LWB327700 MFV327700:MFX327700 MPR327700:MPT327700 MZN327700:MZP327700 NJJ327700:NJL327700 NTF327700:NTH327700 ODB327700:ODD327700 OMX327700:OMZ327700 OWT327700:OWV327700 PGP327700:PGR327700 PQL327700:PQN327700 QAH327700:QAJ327700 QKD327700:QKF327700 QTZ327700:QUB327700 RDV327700:RDX327700 RNR327700:RNT327700 RXN327700:RXP327700 SHJ327700:SHL327700 SRF327700:SRH327700 TBB327700:TBD327700 TKX327700:TKZ327700 TUT327700:TUV327700 UEP327700:UER327700 UOL327700:UON327700 UYH327700:UYJ327700 VID327700:VIF327700 VRZ327700:VSB327700 WBV327700:WBX327700 WLR327700:WLT327700 WVN327700:WVP327700 JB393236:JD393236 SX393236:SZ393236 ACT393236:ACV393236 AMP393236:AMR393236 AWL393236:AWN393236 BGH393236:BGJ393236 BQD393236:BQF393236 BZZ393236:CAB393236 CJV393236:CJX393236 CTR393236:CTT393236 DDN393236:DDP393236 DNJ393236:DNL393236 DXF393236:DXH393236 EHB393236:EHD393236 EQX393236:EQZ393236 FAT393236:FAV393236 FKP393236:FKR393236 FUL393236:FUN393236 GEH393236:GEJ393236 GOD393236:GOF393236 GXZ393236:GYB393236 HHV393236:HHX393236 HRR393236:HRT393236 IBN393236:IBP393236 ILJ393236:ILL393236 IVF393236:IVH393236 JFB393236:JFD393236 JOX393236:JOZ393236 JYT393236:JYV393236 KIP393236:KIR393236 KSL393236:KSN393236 LCH393236:LCJ393236 LMD393236:LMF393236 LVZ393236:LWB393236 MFV393236:MFX393236 MPR393236:MPT393236 MZN393236:MZP393236 NJJ393236:NJL393236 NTF393236:NTH393236 ODB393236:ODD393236 OMX393236:OMZ393236 OWT393236:OWV393236 PGP393236:PGR393236 PQL393236:PQN393236 QAH393236:QAJ393236 QKD393236:QKF393236 QTZ393236:QUB393236 RDV393236:RDX393236 RNR393236:RNT393236 RXN393236:RXP393236 SHJ393236:SHL393236 SRF393236:SRH393236 TBB393236:TBD393236 TKX393236:TKZ393236 TUT393236:TUV393236 UEP393236:UER393236 UOL393236:UON393236 UYH393236:UYJ393236 VID393236:VIF393236 VRZ393236:VSB393236 WBV393236:WBX393236 WLR393236:WLT393236 WVN393236:WVP393236 JB458772:JD458772 SX458772:SZ458772 ACT458772:ACV458772 AMP458772:AMR458772 AWL458772:AWN458772 BGH458772:BGJ458772 BQD458772:BQF458772 BZZ458772:CAB458772 CJV458772:CJX458772 CTR458772:CTT458772 DDN458772:DDP458772 DNJ458772:DNL458772 DXF458772:DXH458772 EHB458772:EHD458772 EQX458772:EQZ458772 FAT458772:FAV458772 FKP458772:FKR458772 FUL458772:FUN458772 GEH458772:GEJ458772 GOD458772:GOF458772 GXZ458772:GYB458772 HHV458772:HHX458772 HRR458772:HRT458772 IBN458772:IBP458772 ILJ458772:ILL458772 IVF458772:IVH458772 JFB458772:JFD458772 JOX458772:JOZ458772 JYT458772:JYV458772 KIP458772:KIR458772 KSL458772:KSN458772 LCH458772:LCJ458772 LMD458772:LMF458772 LVZ458772:LWB458772 MFV458772:MFX458772 MPR458772:MPT458772 MZN458772:MZP458772 NJJ458772:NJL458772 NTF458772:NTH458772 ODB458772:ODD458772 OMX458772:OMZ458772 OWT458772:OWV458772 PGP458772:PGR458772 PQL458772:PQN458772 QAH458772:QAJ458772 QKD458772:QKF458772 QTZ458772:QUB458772 RDV458772:RDX458772 RNR458772:RNT458772 RXN458772:RXP458772 SHJ458772:SHL458772 SRF458772:SRH458772 TBB458772:TBD458772 TKX458772:TKZ458772 TUT458772:TUV458772 UEP458772:UER458772 UOL458772:UON458772 UYH458772:UYJ458772 VID458772:VIF458772 VRZ458772:VSB458772 WBV458772:WBX458772 WLR458772:WLT458772 WVN458772:WVP458772 JB524308:JD524308 SX524308:SZ524308 ACT524308:ACV524308 AMP524308:AMR524308 AWL524308:AWN524308 BGH524308:BGJ524308 BQD524308:BQF524308 BZZ524308:CAB524308 CJV524308:CJX524308 CTR524308:CTT524308 DDN524308:DDP524308 DNJ524308:DNL524308 DXF524308:DXH524308 EHB524308:EHD524308 EQX524308:EQZ524308 FAT524308:FAV524308 FKP524308:FKR524308 FUL524308:FUN524308 GEH524308:GEJ524308 GOD524308:GOF524308 GXZ524308:GYB524308 HHV524308:HHX524308 HRR524308:HRT524308 IBN524308:IBP524308 ILJ524308:ILL524308 IVF524308:IVH524308 JFB524308:JFD524308 JOX524308:JOZ524308 JYT524308:JYV524308 KIP524308:KIR524308 KSL524308:KSN524308 LCH524308:LCJ524308 LMD524308:LMF524308 LVZ524308:LWB524308 MFV524308:MFX524308 MPR524308:MPT524308 MZN524308:MZP524308 NJJ524308:NJL524308 NTF524308:NTH524308 ODB524308:ODD524308 OMX524308:OMZ524308 OWT524308:OWV524308 PGP524308:PGR524308 PQL524308:PQN524308 QAH524308:QAJ524308 QKD524308:QKF524308 QTZ524308:QUB524308 RDV524308:RDX524308 RNR524308:RNT524308 RXN524308:RXP524308 SHJ524308:SHL524308 SRF524308:SRH524308 TBB524308:TBD524308 TKX524308:TKZ524308 TUT524308:TUV524308 UEP524308:UER524308 UOL524308:UON524308 UYH524308:UYJ524308 VID524308:VIF524308 VRZ524308:VSB524308 WBV524308:WBX524308 WLR524308:WLT524308 WVN524308:WVP524308 JB589844:JD589844 SX589844:SZ589844 ACT589844:ACV589844 AMP589844:AMR589844 AWL589844:AWN589844 BGH589844:BGJ589844 BQD589844:BQF589844 BZZ589844:CAB589844 CJV589844:CJX589844 CTR589844:CTT589844 DDN589844:DDP589844 DNJ589844:DNL589844 DXF589844:DXH589844 EHB589844:EHD589844 EQX589844:EQZ589844 FAT589844:FAV589844 FKP589844:FKR589844 FUL589844:FUN589844 GEH589844:GEJ589844 GOD589844:GOF589844 GXZ589844:GYB589844 HHV589844:HHX589844 HRR589844:HRT589844 IBN589844:IBP589844 ILJ589844:ILL589844 IVF589844:IVH589844 JFB589844:JFD589844 JOX589844:JOZ589844 JYT589844:JYV589844 KIP589844:KIR589844 KSL589844:KSN589844 LCH589844:LCJ589844 LMD589844:LMF589844 LVZ589844:LWB589844 MFV589844:MFX589844 MPR589844:MPT589844 MZN589844:MZP589844 NJJ589844:NJL589844 NTF589844:NTH589844 ODB589844:ODD589844 OMX589844:OMZ589844 OWT589844:OWV589844 PGP589844:PGR589844 PQL589844:PQN589844 QAH589844:QAJ589844 QKD589844:QKF589844 QTZ589844:QUB589844 RDV589844:RDX589844 RNR589844:RNT589844 RXN589844:RXP589844 SHJ589844:SHL589844 SRF589844:SRH589844 TBB589844:TBD589844 TKX589844:TKZ589844 TUT589844:TUV589844 UEP589844:UER589844 UOL589844:UON589844 UYH589844:UYJ589844 VID589844:VIF589844 VRZ589844:VSB589844 WBV589844:WBX589844 WLR589844:WLT589844 WVN589844:WVP589844 JB655380:JD655380 SX655380:SZ655380 ACT655380:ACV655380 AMP655380:AMR655380 AWL655380:AWN655380 BGH655380:BGJ655380 BQD655380:BQF655380 BZZ655380:CAB655380 CJV655380:CJX655380 CTR655380:CTT655380 DDN655380:DDP655380 DNJ655380:DNL655380 DXF655380:DXH655380 EHB655380:EHD655380 EQX655380:EQZ655380 FAT655380:FAV655380 FKP655380:FKR655380 FUL655380:FUN655380 GEH655380:GEJ655380 GOD655380:GOF655380 GXZ655380:GYB655380 HHV655380:HHX655380 HRR655380:HRT655380 IBN655380:IBP655380 ILJ655380:ILL655380 IVF655380:IVH655380 JFB655380:JFD655380 JOX655380:JOZ655380 JYT655380:JYV655380 KIP655380:KIR655380 KSL655380:KSN655380 LCH655380:LCJ655380 LMD655380:LMF655380 LVZ655380:LWB655380 MFV655380:MFX655380 MPR655380:MPT655380 MZN655380:MZP655380 NJJ655380:NJL655380 NTF655380:NTH655380 ODB655380:ODD655380 OMX655380:OMZ655380 OWT655380:OWV655380 PGP655380:PGR655380 PQL655380:PQN655380 QAH655380:QAJ655380 QKD655380:QKF655380 QTZ655380:QUB655380 RDV655380:RDX655380 RNR655380:RNT655380 RXN655380:RXP655380 SHJ655380:SHL655380 SRF655380:SRH655380 TBB655380:TBD655380 TKX655380:TKZ655380 TUT655380:TUV655380 UEP655380:UER655380 UOL655380:UON655380 UYH655380:UYJ655380 VID655380:VIF655380 VRZ655380:VSB655380 WBV655380:WBX655380 WLR655380:WLT655380 WVN655380:WVP655380 JB720916:JD720916 SX720916:SZ720916 ACT720916:ACV720916 AMP720916:AMR720916 AWL720916:AWN720916 BGH720916:BGJ720916 BQD720916:BQF720916 BZZ720916:CAB720916 CJV720916:CJX720916 CTR720916:CTT720916 DDN720916:DDP720916 DNJ720916:DNL720916 DXF720916:DXH720916 EHB720916:EHD720916 EQX720916:EQZ720916 FAT720916:FAV720916 FKP720916:FKR720916 FUL720916:FUN720916 GEH720916:GEJ720916 GOD720916:GOF720916 GXZ720916:GYB720916 HHV720916:HHX720916 HRR720916:HRT720916 IBN720916:IBP720916 ILJ720916:ILL720916 IVF720916:IVH720916 JFB720916:JFD720916 JOX720916:JOZ720916 JYT720916:JYV720916 KIP720916:KIR720916 KSL720916:KSN720916 LCH720916:LCJ720916 LMD720916:LMF720916 LVZ720916:LWB720916 MFV720916:MFX720916 MPR720916:MPT720916 MZN720916:MZP720916 NJJ720916:NJL720916 NTF720916:NTH720916 ODB720916:ODD720916 OMX720916:OMZ720916 OWT720916:OWV720916 PGP720916:PGR720916 PQL720916:PQN720916 QAH720916:QAJ720916 QKD720916:QKF720916 QTZ720916:QUB720916 RDV720916:RDX720916 RNR720916:RNT720916 RXN720916:RXP720916 SHJ720916:SHL720916 SRF720916:SRH720916 TBB720916:TBD720916 TKX720916:TKZ720916 TUT720916:TUV720916 UEP720916:UER720916 UOL720916:UON720916 UYH720916:UYJ720916 VID720916:VIF720916 VRZ720916:VSB720916 WBV720916:WBX720916 WLR720916:WLT720916 WVN720916:WVP720916 JB786452:JD786452 SX786452:SZ786452 ACT786452:ACV786452 AMP786452:AMR786452 AWL786452:AWN786452 BGH786452:BGJ786452 BQD786452:BQF786452 BZZ786452:CAB786452 CJV786452:CJX786452 CTR786452:CTT786452 DDN786452:DDP786452 DNJ786452:DNL786452 DXF786452:DXH786452 EHB786452:EHD786452 EQX786452:EQZ786452 FAT786452:FAV786452 FKP786452:FKR786452 FUL786452:FUN786452 GEH786452:GEJ786452 GOD786452:GOF786452 GXZ786452:GYB786452 HHV786452:HHX786452 HRR786452:HRT786452 IBN786452:IBP786452 ILJ786452:ILL786452 IVF786452:IVH786452 JFB786452:JFD786452 JOX786452:JOZ786452 JYT786452:JYV786452 KIP786452:KIR786452 KSL786452:KSN786452 LCH786452:LCJ786452 LMD786452:LMF786452 LVZ786452:LWB786452 MFV786452:MFX786452 MPR786452:MPT786452 MZN786452:MZP786452 NJJ786452:NJL786452 NTF786452:NTH786452 ODB786452:ODD786452 OMX786452:OMZ786452 OWT786452:OWV786452 PGP786452:PGR786452 PQL786452:PQN786452 QAH786452:QAJ786452 QKD786452:QKF786452 QTZ786452:QUB786452 RDV786452:RDX786452 RNR786452:RNT786452 RXN786452:RXP786452 SHJ786452:SHL786452 SRF786452:SRH786452 TBB786452:TBD786452 TKX786452:TKZ786452 TUT786452:TUV786452 UEP786452:UER786452 UOL786452:UON786452 UYH786452:UYJ786452 VID786452:VIF786452 VRZ786452:VSB786452 WBV786452:WBX786452 WLR786452:WLT786452 WVN786452:WVP786452 JB851988:JD851988 SX851988:SZ851988 ACT851988:ACV851988 AMP851988:AMR851988 AWL851988:AWN851988 BGH851988:BGJ851988 BQD851988:BQF851988 BZZ851988:CAB851988 CJV851988:CJX851988 CTR851988:CTT851988 DDN851988:DDP851988 DNJ851988:DNL851988 DXF851988:DXH851988 EHB851988:EHD851988 EQX851988:EQZ851988 FAT851988:FAV851988 FKP851988:FKR851988 FUL851988:FUN851988 GEH851988:GEJ851988 GOD851988:GOF851988 GXZ851988:GYB851988 HHV851988:HHX851988 HRR851988:HRT851988 IBN851988:IBP851988 ILJ851988:ILL851988 IVF851988:IVH851988 JFB851988:JFD851988 JOX851988:JOZ851988 JYT851988:JYV851988 KIP851988:KIR851988 KSL851988:KSN851988 LCH851988:LCJ851988 LMD851988:LMF851988 LVZ851988:LWB851988 MFV851988:MFX851988 MPR851988:MPT851988 MZN851988:MZP851988 NJJ851988:NJL851988 NTF851988:NTH851988 ODB851988:ODD851988 OMX851988:OMZ851988 OWT851988:OWV851988 PGP851988:PGR851988 PQL851988:PQN851988 QAH851988:QAJ851988 QKD851988:QKF851988 QTZ851988:QUB851988 RDV851988:RDX851988 RNR851988:RNT851988 RXN851988:RXP851988 SHJ851988:SHL851988 SRF851988:SRH851988 TBB851988:TBD851988 TKX851988:TKZ851988 TUT851988:TUV851988 UEP851988:UER851988 UOL851988:UON851988 UYH851988:UYJ851988 VID851988:VIF851988 VRZ851988:VSB851988 WBV851988:WBX851988 WLR851988:WLT851988 WVN851988:WVP851988 JB917524:JD917524 SX917524:SZ917524 ACT917524:ACV917524 AMP917524:AMR917524 AWL917524:AWN917524 BGH917524:BGJ917524 BQD917524:BQF917524 BZZ917524:CAB917524 CJV917524:CJX917524 CTR917524:CTT917524 DDN917524:DDP917524 DNJ917524:DNL917524 DXF917524:DXH917524 EHB917524:EHD917524 EQX917524:EQZ917524 FAT917524:FAV917524 FKP917524:FKR917524 FUL917524:FUN917524 GEH917524:GEJ917524 GOD917524:GOF917524 GXZ917524:GYB917524 HHV917524:HHX917524 HRR917524:HRT917524 IBN917524:IBP917524 ILJ917524:ILL917524 IVF917524:IVH917524 JFB917524:JFD917524 JOX917524:JOZ917524 JYT917524:JYV917524 KIP917524:KIR917524 KSL917524:KSN917524 LCH917524:LCJ917524 LMD917524:LMF917524 LVZ917524:LWB917524 MFV917524:MFX917524 MPR917524:MPT917524 MZN917524:MZP917524 NJJ917524:NJL917524 NTF917524:NTH917524 ODB917524:ODD917524 OMX917524:OMZ917524 OWT917524:OWV917524 PGP917524:PGR917524 PQL917524:PQN917524 QAH917524:QAJ917524 QKD917524:QKF917524 QTZ917524:QUB917524 RDV917524:RDX917524 RNR917524:RNT917524 RXN917524:RXP917524 SHJ917524:SHL917524 SRF917524:SRH917524 TBB917524:TBD917524 TKX917524:TKZ917524 TUT917524:TUV917524 UEP917524:UER917524 UOL917524:UON917524 UYH917524:UYJ917524 VID917524:VIF917524 VRZ917524:VSB917524 WBV917524:WBX917524 WLR917524:WLT917524 WVN917524:WVP917524 JB983060:JD983060 SX983060:SZ983060 ACT983060:ACV983060 AMP983060:AMR983060 AWL983060:AWN983060 BGH983060:BGJ983060 BQD983060:BQF983060 BZZ983060:CAB983060 CJV983060:CJX983060 CTR983060:CTT983060 DDN983060:DDP983060 DNJ983060:DNL983060 DXF983060:DXH983060 EHB983060:EHD983060 EQX983060:EQZ983060 FAT983060:FAV983060 FKP983060:FKR983060 FUL983060:FUN983060 GEH983060:GEJ983060 GOD983060:GOF983060 GXZ983060:GYB983060 HHV983060:HHX983060 HRR983060:HRT983060 IBN983060:IBP983060 ILJ983060:ILL983060 IVF983060:IVH983060 JFB983060:JFD983060 JOX983060:JOZ983060 JYT983060:JYV983060 KIP983060:KIR983060 KSL983060:KSN983060 LCH983060:LCJ983060 LMD983060:LMF983060 LVZ983060:LWB983060 MFV983060:MFX983060 MPR983060:MPT983060 MZN983060:MZP983060 NJJ983060:NJL983060 NTF983060:NTH983060 ODB983060:ODD983060 OMX983060:OMZ983060 OWT983060:OWV983060 PGP983060:PGR983060 PQL983060:PQN983060 QAH983060:QAJ983060 QKD983060:QKF983060 QTZ983060:QUB983060 RDV983060:RDX983060 RNR983060:RNT983060 RXN983060:RXP983060 SHJ983060:SHL983060 SRF983060:SRH983060 TBB983060:TBD983060 TKX983060:TKZ983060 TUT983060:TUV983060 UEP983060:UER983060 UOL983060:UON983060 UYH983060:UYJ983060 VID983060:VIF983060 VRZ983060:VSB983060 WBV983060:WBX983060 WLR983060:WLT983060 WVN983060:WVP983060 G65556:H65556 G983060:H983060 G917524:H917524 G851988:H851988 G786452:H786452 G720916:H720916 G655380:H655380 G589844:H589844 G524308:H524308 G458772:H458772 G393236:H393236 G327700:H327700 G262164:H262164 G196628:H196628 G131092:H131092">
      <formula1>(0.07*G31)/1</formula1>
    </dataValidation>
    <dataValidation type="decimal" operator="lessThan" allowBlank="1" showInputMessage="1" showErrorMessage="1" promptTitle="Tähelepanu!" prompt="SiM toetus on kuni 25% projekti kogukuludest." sqref="H131093 H65557 H983061 H917525 H851989 H786453 H720917 H655381 H589845 H524309 H458773 H393237 H327701 H262165 H196629">
      <formula1>G65557*0.25</formula1>
    </dataValidation>
    <dataValidation type="decimal" operator="equal" allowBlank="1" showInputMessage="1" showErrorMessage="1" promptTitle="Tähelepanu!" prompt="Kogusumma peab olema võrdne projekti kogukuludega." sqref="B33 B40:B41">
      <formula1>G67</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64 D46:D57 D59:D62">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6">
      <formula1>ROUND(G65*7%,2)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C26</formula1>
    </dataValidation>
    <dataValidation type="custom" allowBlank="1" showInputMessage="1" showErrorMessage="1" sqref="D13">
      <formula1>IF(SUM(D12:D16)&gt;100," ",100-(D12+D14+D15+D16))</formula1>
    </dataValidation>
  </dataValidations>
  <pageMargins left="0.7" right="0.7" top="0.75" bottom="0.75" header="0.3" footer="0.3"/>
  <pageSetup paperSize="9" orientation="portrait" r:id="rId1"/>
  <ignoredErrors>
    <ignoredError sqref="C14:C17 D17 B33 G6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P47"/>
  <sheetViews>
    <sheetView tabSelected="1" topLeftCell="A13" workbookViewId="0">
      <selection activeCell="D44" sqref="D44"/>
    </sheetView>
  </sheetViews>
  <sheetFormatPr defaultRowHeight="15" x14ac:dyDescent="0.25"/>
  <cols>
    <col min="1" max="1" width="7" customWidth="1"/>
    <col min="2" max="2" width="36.28515625" customWidth="1"/>
    <col min="3" max="3" width="15.140625" customWidth="1"/>
    <col min="4" max="4" width="15" customWidth="1"/>
    <col min="5" max="5" width="14.5703125" customWidth="1"/>
    <col min="6" max="6" width="17.5703125" customWidth="1"/>
    <col min="7" max="7" width="14.28515625" customWidth="1"/>
    <col min="8" max="8" width="16.140625" customWidth="1"/>
    <col min="9" max="9" width="15.85546875" style="15" customWidth="1"/>
    <col min="10" max="10" width="17" style="15" customWidth="1"/>
    <col min="11" max="11" width="17.140625" customWidth="1"/>
    <col min="12" max="12" width="17.42578125" style="15" customWidth="1"/>
    <col min="13" max="13" width="16.85546875" style="15" customWidth="1"/>
    <col min="14" max="14" width="16.28515625" style="15" customWidth="1"/>
    <col min="15" max="15" width="15.42578125" style="15" customWidth="1"/>
    <col min="16" max="16" width="11.85546875" customWidth="1"/>
  </cols>
  <sheetData>
    <row r="1" spans="1:16" s="15" customFormat="1" ht="15.75" x14ac:dyDescent="0.25">
      <c r="A1" s="33" t="str">
        <f>IF(G23=0,"",IF(G23=100,"","Tähelepanu! Tabel 1. Projekti maksumus ja tulud allikate lõikes (EUR), osakaalude summa ei moodusta 100%"))</f>
        <v/>
      </c>
      <c r="B1" s="19"/>
      <c r="C1" s="19"/>
      <c r="D1" s="19"/>
      <c r="E1" s="19"/>
      <c r="F1" s="19"/>
    </row>
    <row r="2" spans="1:16" s="15" customFormat="1" ht="15.75" x14ac:dyDescent="0.25">
      <c r="A2" s="33" t="str">
        <f>IF(D23=D37,"","Tähelepanu! Tabel 1. Projekti maksumus ja tulud allikate lõikes (EUR). Projekti tegelikud tulud kokku ei ole võrdne projekti tegelike kuludega.")</f>
        <v/>
      </c>
      <c r="B2" s="19"/>
      <c r="C2" s="19"/>
      <c r="D2" s="19"/>
      <c r="E2" s="19"/>
      <c r="F2" s="19"/>
    </row>
    <row r="3" spans="1:16" s="15" customFormat="1" ht="15.75" x14ac:dyDescent="0.25">
      <c r="A3" s="33" t="str">
        <f>IF(C45=D37,"","Tähelepanu! Tabel 3. Projekti kulud meetmete lõikes (EUR) kokku ei ole võrdne Tabel 2. Kuluaruande koond tegelikud kulud kokku")</f>
        <v/>
      </c>
      <c r="B3" s="19"/>
      <c r="C3" s="19"/>
      <c r="D3" s="39"/>
      <c r="E3" s="19"/>
      <c r="F3" s="19"/>
    </row>
    <row r="4" spans="1:16" s="15" customFormat="1" ht="15.75" x14ac:dyDescent="0.25">
      <c r="A4" s="92" t="s">
        <v>26</v>
      </c>
      <c r="B4" s="93"/>
      <c r="C4" s="93"/>
      <c r="D4" s="94"/>
      <c r="E4" s="19"/>
      <c r="F4" s="19"/>
    </row>
    <row r="5" spans="1:16" s="15" customFormat="1" ht="15.75" x14ac:dyDescent="0.25">
      <c r="A5" s="3" t="s">
        <v>66</v>
      </c>
      <c r="B5" s="19"/>
      <c r="C5" s="19"/>
      <c r="D5" s="19"/>
      <c r="E5" s="19"/>
      <c r="F5" s="19"/>
    </row>
    <row r="6" spans="1:16" s="15" customFormat="1" ht="15.75" x14ac:dyDescent="0.25">
      <c r="A6" s="39" t="s">
        <v>46</v>
      </c>
      <c r="B6" s="30"/>
      <c r="C6" s="30" t="str">
        <f>'A. Eelarve'!B4</f>
        <v>Politsei- ja Piirivalveamet</v>
      </c>
      <c r="D6" s="30"/>
      <c r="E6" s="30"/>
      <c r="F6" s="30"/>
    </row>
    <row r="7" spans="1:16" s="15" customFormat="1" ht="15.75" x14ac:dyDescent="0.25">
      <c r="A7" s="39" t="s">
        <v>92</v>
      </c>
      <c r="B7" s="30"/>
      <c r="C7" s="30" t="str">
        <f>'A. Eelarve'!B5</f>
        <v>Nõustamine ja huvitegevuse korraldamine kinnipidamiskeskuses</v>
      </c>
      <c r="D7" s="30"/>
      <c r="E7" s="30"/>
      <c r="F7" s="30"/>
    </row>
    <row r="8" spans="1:16" ht="15.75" x14ac:dyDescent="0.25">
      <c r="A8" s="39" t="s">
        <v>95</v>
      </c>
      <c r="B8" s="30"/>
      <c r="C8" s="30" t="s">
        <v>170</v>
      </c>
      <c r="D8" s="30"/>
      <c r="E8" s="30"/>
      <c r="F8" s="30"/>
    </row>
    <row r="9" spans="1:16" s="15" customFormat="1" ht="15.75" x14ac:dyDescent="0.25">
      <c r="A9" s="39" t="s">
        <v>96</v>
      </c>
      <c r="B9" s="30"/>
      <c r="C9" s="30" t="s">
        <v>205</v>
      </c>
      <c r="D9" s="30"/>
      <c r="E9" s="30"/>
      <c r="F9" s="30"/>
    </row>
    <row r="10" spans="1:16" s="15" customFormat="1" ht="15.75" x14ac:dyDescent="0.25">
      <c r="A10" s="39" t="s">
        <v>1</v>
      </c>
      <c r="B10" s="30"/>
      <c r="C10" s="117" t="s">
        <v>206</v>
      </c>
      <c r="D10" s="38"/>
      <c r="E10" s="38"/>
      <c r="F10" s="38"/>
      <c r="G10" s="61"/>
    </row>
    <row r="11" spans="1:16" s="15" customFormat="1" ht="15.75" x14ac:dyDescent="0.25">
      <c r="A11" s="39"/>
      <c r="B11" s="30"/>
      <c r="C11" s="38"/>
      <c r="D11" s="38"/>
      <c r="E11" s="38"/>
      <c r="F11" s="38"/>
      <c r="G11" s="61"/>
    </row>
    <row r="12" spans="1:16" s="15" customFormat="1" ht="15.75" x14ac:dyDescent="0.25">
      <c r="A12" s="61"/>
      <c r="B12"/>
      <c r="C12" s="38"/>
      <c r="D12" s="38"/>
      <c r="E12" s="38"/>
      <c r="F12" s="38"/>
      <c r="G12" s="61"/>
    </row>
    <row r="13" spans="1:16" x14ac:dyDescent="0.25">
      <c r="A13" s="61" t="s">
        <v>72</v>
      </c>
    </row>
    <row r="14" spans="1:16" ht="15.75" x14ac:dyDescent="0.25">
      <c r="A14" s="40"/>
      <c r="B14" s="41"/>
      <c r="C14" s="41"/>
      <c r="D14" s="148" t="s">
        <v>67</v>
      </c>
      <c r="E14" s="149"/>
      <c r="F14" s="149"/>
      <c r="G14" s="149"/>
      <c r="H14" s="149"/>
      <c r="I14" s="149"/>
      <c r="J14" s="149"/>
      <c r="K14" s="149"/>
      <c r="L14" s="149"/>
      <c r="M14" s="149"/>
      <c r="N14" s="106"/>
      <c r="O14" s="106"/>
      <c r="P14" s="157" t="s">
        <v>58</v>
      </c>
    </row>
    <row r="15" spans="1:16" ht="15.75" customHeight="1" x14ac:dyDescent="0.25">
      <c r="A15" s="40"/>
      <c r="B15" s="41"/>
      <c r="C15" s="41"/>
      <c r="D15" s="155" t="s">
        <v>74</v>
      </c>
      <c r="E15" s="160" t="s">
        <v>150</v>
      </c>
      <c r="F15" s="153" t="s">
        <v>74</v>
      </c>
      <c r="G15" s="160" t="s">
        <v>151</v>
      </c>
      <c r="H15" s="153" t="s">
        <v>74</v>
      </c>
      <c r="I15" s="104" t="s">
        <v>152</v>
      </c>
      <c r="J15" s="153" t="s">
        <v>74</v>
      </c>
      <c r="K15" s="104" t="s">
        <v>153</v>
      </c>
      <c r="L15" s="153" t="s">
        <v>74</v>
      </c>
      <c r="M15" s="104" t="s">
        <v>154</v>
      </c>
      <c r="N15" s="153" t="s">
        <v>74</v>
      </c>
      <c r="O15" s="104" t="s">
        <v>157</v>
      </c>
      <c r="P15" s="158"/>
    </row>
    <row r="16" spans="1:16" ht="15.75" x14ac:dyDescent="0.25">
      <c r="A16" s="40"/>
      <c r="B16" s="41" t="s">
        <v>15</v>
      </c>
      <c r="C16" s="41" t="s">
        <v>20</v>
      </c>
      <c r="D16" s="156"/>
      <c r="E16" s="161"/>
      <c r="F16" s="154"/>
      <c r="G16" s="161"/>
      <c r="H16" s="154"/>
      <c r="I16" s="105"/>
      <c r="J16" s="154"/>
      <c r="K16" s="105"/>
      <c r="L16" s="154"/>
      <c r="M16" s="105"/>
      <c r="N16" s="154"/>
      <c r="O16" s="105"/>
      <c r="P16" s="159"/>
    </row>
    <row r="17" spans="1:16" ht="15.75" x14ac:dyDescent="0.25">
      <c r="A17" s="43">
        <v>1</v>
      </c>
      <c r="B17" s="44" t="s">
        <v>4</v>
      </c>
      <c r="C17" s="70">
        <f>'A. Eelarve'!C12</f>
        <v>96951.6</v>
      </c>
      <c r="D17" s="45" t="s">
        <v>158</v>
      </c>
      <c r="E17" s="70">
        <v>16158.6</v>
      </c>
      <c r="F17" s="45" t="s">
        <v>159</v>
      </c>
      <c r="G17" s="70">
        <v>16158.6</v>
      </c>
      <c r="H17" s="45" t="s">
        <v>160</v>
      </c>
      <c r="I17" s="70">
        <v>16158.6</v>
      </c>
      <c r="J17" s="45" t="s">
        <v>161</v>
      </c>
      <c r="K17" s="70">
        <v>16158.6</v>
      </c>
      <c r="L17" s="45" t="s">
        <v>162</v>
      </c>
      <c r="M17" s="70">
        <v>16158.6</v>
      </c>
      <c r="N17" s="45" t="s">
        <v>163</v>
      </c>
      <c r="O17" s="70">
        <v>16158.6</v>
      </c>
      <c r="P17" s="77">
        <f>'A. Eelarve'!D12</f>
        <v>75</v>
      </c>
    </row>
    <row r="18" spans="1:16" ht="15.75" x14ac:dyDescent="0.25">
      <c r="A18" s="43">
        <v>2</v>
      </c>
      <c r="B18" s="44" t="s">
        <v>17</v>
      </c>
      <c r="C18" s="70">
        <f>'A. Eelarve'!C13</f>
        <v>32317.200000000001</v>
      </c>
      <c r="D18" s="45" t="s">
        <v>164</v>
      </c>
      <c r="E18" s="70">
        <v>5386.2</v>
      </c>
      <c r="F18" s="45" t="s">
        <v>165</v>
      </c>
      <c r="G18" s="70">
        <v>5386.2</v>
      </c>
      <c r="H18" s="45" t="s">
        <v>166</v>
      </c>
      <c r="I18" s="70">
        <v>5386.2</v>
      </c>
      <c r="J18" s="45" t="s">
        <v>167</v>
      </c>
      <c r="K18" s="70">
        <v>5386.2</v>
      </c>
      <c r="L18" s="45" t="s">
        <v>168</v>
      </c>
      <c r="M18" s="70">
        <v>5386.2</v>
      </c>
      <c r="N18" s="45" t="s">
        <v>169</v>
      </c>
      <c r="O18" s="70">
        <v>5386.2</v>
      </c>
      <c r="P18" s="77">
        <f>'A. Eelarve'!D13</f>
        <v>25</v>
      </c>
    </row>
    <row r="19" spans="1:16" ht="15.75" x14ac:dyDescent="0.25">
      <c r="A19" s="43">
        <v>3</v>
      </c>
      <c r="B19" s="44" t="s">
        <v>19</v>
      </c>
      <c r="C19" s="70">
        <f>'A. Eelarve'!C14</f>
        <v>0</v>
      </c>
      <c r="D19" s="45"/>
      <c r="E19" s="70">
        <v>0</v>
      </c>
      <c r="F19" s="45"/>
      <c r="G19" s="70">
        <v>0</v>
      </c>
      <c r="H19" s="45"/>
      <c r="I19" s="45">
        <v>0</v>
      </c>
      <c r="J19" s="45"/>
      <c r="K19" s="45">
        <v>0</v>
      </c>
      <c r="L19" s="45"/>
      <c r="M19" s="45">
        <v>0</v>
      </c>
      <c r="N19" s="45"/>
      <c r="O19" s="45">
        <v>0</v>
      </c>
      <c r="P19" s="77">
        <f>'A. Eelarve'!D14</f>
        <v>0</v>
      </c>
    </row>
    <row r="20" spans="1:16" ht="15.75" x14ac:dyDescent="0.25">
      <c r="A20" s="43">
        <v>4</v>
      </c>
      <c r="B20" s="44" t="s">
        <v>18</v>
      </c>
      <c r="C20" s="70">
        <f>'A. Eelarve'!C15</f>
        <v>0</v>
      </c>
      <c r="D20" s="45"/>
      <c r="E20" s="70">
        <v>0</v>
      </c>
      <c r="F20" s="45"/>
      <c r="G20" s="70">
        <v>0</v>
      </c>
      <c r="H20" s="45"/>
      <c r="I20" s="45">
        <v>0</v>
      </c>
      <c r="J20" s="45"/>
      <c r="K20" s="45">
        <v>0</v>
      </c>
      <c r="L20" s="45"/>
      <c r="M20" s="45">
        <v>0</v>
      </c>
      <c r="N20" s="45"/>
      <c r="O20" s="45">
        <v>0</v>
      </c>
      <c r="P20" s="77">
        <f>'A. Eelarve'!D15</f>
        <v>0</v>
      </c>
    </row>
    <row r="21" spans="1:16" ht="15.75" x14ac:dyDescent="0.25">
      <c r="A21" s="43">
        <v>5</v>
      </c>
      <c r="B21" s="44" t="s">
        <v>49</v>
      </c>
      <c r="C21" s="70">
        <f>'A. Eelarve'!C16</f>
        <v>0</v>
      </c>
      <c r="D21" s="45"/>
      <c r="E21" s="70">
        <v>0</v>
      </c>
      <c r="F21" s="45"/>
      <c r="G21" s="70">
        <v>0</v>
      </c>
      <c r="H21" s="45"/>
      <c r="I21" s="45">
        <v>0</v>
      </c>
      <c r="J21" s="45"/>
      <c r="K21" s="45">
        <v>0</v>
      </c>
      <c r="L21" s="45"/>
      <c r="M21" s="45">
        <v>0</v>
      </c>
      <c r="N21" s="45"/>
      <c r="O21" s="45">
        <v>0</v>
      </c>
      <c r="P21" s="77">
        <f>'A. Eelarve'!D16</f>
        <v>0</v>
      </c>
    </row>
    <row r="22" spans="1:16" ht="15.75" x14ac:dyDescent="0.25">
      <c r="A22" s="130" t="s">
        <v>59</v>
      </c>
      <c r="B22" s="131"/>
      <c r="C22" s="51">
        <f>SUM(C17:C21)</f>
        <v>129268.8</v>
      </c>
      <c r="D22" s="46"/>
      <c r="E22" s="51">
        <f>SUM(E17:E21)</f>
        <v>21544.799999999999</v>
      </c>
      <c r="F22" s="46"/>
      <c r="G22" s="51">
        <f>SUM(G17:G21)</f>
        <v>21544.799999999999</v>
      </c>
      <c r="H22" s="46"/>
      <c r="I22" s="51">
        <f>SUM(I17:I21)</f>
        <v>21544.799999999999</v>
      </c>
      <c r="J22" s="51"/>
      <c r="K22" s="51">
        <f>SUM(K17:K21)</f>
        <v>21544.799999999999</v>
      </c>
      <c r="L22" s="51"/>
      <c r="M22" s="51">
        <f>SUM(M17:M21)</f>
        <v>21544.799999999999</v>
      </c>
      <c r="N22" s="51"/>
      <c r="O22" s="51">
        <f>SUM(O17:O21)</f>
        <v>21544.799999999999</v>
      </c>
      <c r="P22" s="51">
        <f>SUM(P17:P21)</f>
        <v>100</v>
      </c>
    </row>
    <row r="24" spans="1:16" x14ac:dyDescent="0.25">
      <c r="A24" s="61" t="s">
        <v>73</v>
      </c>
    </row>
    <row r="25" spans="1:16" ht="15.75" x14ac:dyDescent="0.25">
      <c r="A25" s="162" t="s">
        <v>15</v>
      </c>
      <c r="B25" s="163"/>
      <c r="C25" s="145" t="s">
        <v>20</v>
      </c>
      <c r="D25" s="148" t="s">
        <v>67</v>
      </c>
      <c r="E25" s="149"/>
      <c r="F25" s="149"/>
      <c r="G25" s="149"/>
      <c r="H25" s="149"/>
      <c r="I25" s="149"/>
      <c r="J25" s="149"/>
      <c r="K25" s="149"/>
      <c r="L25" s="149"/>
      <c r="M25" s="149"/>
      <c r="N25" s="149"/>
      <c r="O25" s="150"/>
      <c r="P25" s="145" t="s">
        <v>58</v>
      </c>
    </row>
    <row r="26" spans="1:16" ht="15.75" x14ac:dyDescent="0.25">
      <c r="A26" s="164"/>
      <c r="B26" s="165"/>
      <c r="C26" s="146"/>
      <c r="D26" s="151" t="s">
        <v>150</v>
      </c>
      <c r="E26" s="152"/>
      <c r="F26" s="151" t="s">
        <v>68</v>
      </c>
      <c r="G26" s="152"/>
      <c r="H26" s="151" t="s">
        <v>69</v>
      </c>
      <c r="I26" s="152"/>
      <c r="J26" s="151" t="s">
        <v>70</v>
      </c>
      <c r="K26" s="152"/>
      <c r="L26" s="151" t="s">
        <v>155</v>
      </c>
      <c r="M26" s="152"/>
      <c r="N26" s="151" t="s">
        <v>156</v>
      </c>
      <c r="O26" s="152"/>
      <c r="P26" s="146"/>
    </row>
    <row r="27" spans="1:16" ht="45" customHeight="1" x14ac:dyDescent="0.25">
      <c r="A27" s="166"/>
      <c r="B27" s="167"/>
      <c r="C27" s="147"/>
      <c r="D27" s="42" t="s">
        <v>71</v>
      </c>
      <c r="E27" s="63" t="s">
        <v>16</v>
      </c>
      <c r="F27" s="62" t="s">
        <v>71</v>
      </c>
      <c r="G27" s="63" t="s">
        <v>16</v>
      </c>
      <c r="H27" s="108" t="s">
        <v>71</v>
      </c>
      <c r="I27" s="109" t="s">
        <v>16</v>
      </c>
      <c r="J27" s="110" t="s">
        <v>71</v>
      </c>
      <c r="K27" s="111" t="s">
        <v>16</v>
      </c>
      <c r="L27" s="110" t="s">
        <v>71</v>
      </c>
      <c r="M27" s="111" t="s">
        <v>16</v>
      </c>
      <c r="N27" s="110" t="s">
        <v>71</v>
      </c>
      <c r="O27" s="111" t="s">
        <v>16</v>
      </c>
      <c r="P27" s="147"/>
    </row>
    <row r="28" spans="1:16" ht="15.75" x14ac:dyDescent="0.25">
      <c r="A28" s="43">
        <v>1</v>
      </c>
      <c r="B28" s="44" t="s">
        <v>4</v>
      </c>
      <c r="C28" s="70">
        <f>E28+G28+I28+K28+M28+O28</f>
        <v>16158.6</v>
      </c>
      <c r="D28" s="29">
        <v>42215</v>
      </c>
      <c r="E28" s="74">
        <v>16158.6</v>
      </c>
      <c r="F28" s="29"/>
      <c r="G28" s="74"/>
      <c r="H28" s="112"/>
      <c r="I28" s="112"/>
      <c r="J28" s="112"/>
      <c r="K28" s="112"/>
      <c r="L28" s="112"/>
      <c r="M28" s="112"/>
      <c r="N28" s="112"/>
      <c r="O28" s="112"/>
      <c r="P28" s="77">
        <v>75</v>
      </c>
    </row>
    <row r="29" spans="1:16" ht="15.75" x14ac:dyDescent="0.25">
      <c r="A29" s="43">
        <v>2</v>
      </c>
      <c r="B29" s="44" t="s">
        <v>17</v>
      </c>
      <c r="C29" s="70">
        <f>E29+G29+I29+K29+M29+O29</f>
        <v>5386.2</v>
      </c>
      <c r="D29" s="29">
        <v>42215</v>
      </c>
      <c r="E29" s="74">
        <v>5386.2</v>
      </c>
      <c r="F29" s="29"/>
      <c r="G29" s="74"/>
      <c r="H29" s="112"/>
      <c r="I29" s="112"/>
      <c r="J29" s="112"/>
      <c r="K29" s="112"/>
      <c r="L29" s="112"/>
      <c r="M29" s="112"/>
      <c r="N29" s="112"/>
      <c r="O29" s="112"/>
      <c r="P29" s="77">
        <v>25</v>
      </c>
    </row>
    <row r="30" spans="1:16" ht="15.75" x14ac:dyDescent="0.25">
      <c r="A30" s="43">
        <v>3</v>
      </c>
      <c r="B30" s="44" t="s">
        <v>19</v>
      </c>
      <c r="C30" s="70">
        <f>E30+G30+I30+K30+M30+O30</f>
        <v>0</v>
      </c>
      <c r="D30" s="29"/>
      <c r="E30" s="74">
        <v>0</v>
      </c>
      <c r="F30" s="29"/>
      <c r="G30" s="74"/>
      <c r="H30" s="112"/>
      <c r="I30" s="112"/>
      <c r="J30" s="112"/>
      <c r="K30" s="112"/>
      <c r="L30" s="112"/>
      <c r="M30" s="112"/>
      <c r="N30" s="112"/>
      <c r="O30" s="112"/>
      <c r="P30" s="77">
        <f>'A. Eelarve'!I14</f>
        <v>0</v>
      </c>
    </row>
    <row r="31" spans="1:16" ht="15.75" x14ac:dyDescent="0.25">
      <c r="A31" s="43">
        <v>4</v>
      </c>
      <c r="B31" s="44" t="s">
        <v>18</v>
      </c>
      <c r="C31" s="70">
        <f>E31+G31+I31+K31+M31+O31</f>
        <v>0</v>
      </c>
      <c r="D31" s="29"/>
      <c r="E31" s="74">
        <v>0</v>
      </c>
      <c r="F31" s="29"/>
      <c r="G31" s="74"/>
      <c r="H31" s="112"/>
      <c r="I31" s="112"/>
      <c r="J31" s="112"/>
      <c r="K31" s="112"/>
      <c r="L31" s="112"/>
      <c r="M31" s="112"/>
      <c r="N31" s="112"/>
      <c r="O31" s="112"/>
      <c r="P31" s="77">
        <f>'A. Eelarve'!I15</f>
        <v>0</v>
      </c>
    </row>
    <row r="32" spans="1:16" ht="15.75" x14ac:dyDescent="0.25">
      <c r="A32" s="43">
        <v>5</v>
      </c>
      <c r="B32" s="44" t="s">
        <v>49</v>
      </c>
      <c r="C32" s="70">
        <f>E32+G32+I32+K32+M32+O32</f>
        <v>0</v>
      </c>
      <c r="D32" s="29"/>
      <c r="E32" s="74">
        <v>0</v>
      </c>
      <c r="F32" s="29"/>
      <c r="G32" s="74"/>
      <c r="H32" s="112"/>
      <c r="I32" s="112"/>
      <c r="J32" s="112"/>
      <c r="K32" s="112"/>
      <c r="L32" s="112"/>
      <c r="M32" s="112"/>
      <c r="N32" s="112"/>
      <c r="O32" s="112"/>
      <c r="P32" s="77">
        <f>'A. Eelarve'!I16</f>
        <v>0</v>
      </c>
    </row>
    <row r="33" spans="1:16" ht="15.75" x14ac:dyDescent="0.25">
      <c r="A33" s="130" t="s">
        <v>59</v>
      </c>
      <c r="B33" s="131"/>
      <c r="C33" s="51">
        <f>SUM(C28:C32)</f>
        <v>21544.799999999999</v>
      </c>
      <c r="D33" s="46"/>
      <c r="E33" s="51">
        <f>SUM(E28:E32)</f>
        <v>21544.799999999999</v>
      </c>
      <c r="F33" s="46"/>
      <c r="G33" s="51">
        <f>SUM(G28:G32)</f>
        <v>0</v>
      </c>
      <c r="H33" s="51"/>
      <c r="I33" s="51">
        <f>SUM(I28:I32)</f>
        <v>0</v>
      </c>
      <c r="J33" s="51"/>
      <c r="K33" s="51">
        <f>SUM(K28:K32)</f>
        <v>0</v>
      </c>
      <c r="L33" s="51"/>
      <c r="M33" s="51">
        <f>SUM(M28:M32)</f>
        <v>0</v>
      </c>
      <c r="N33" s="51"/>
      <c r="O33" s="51">
        <f>SUM(O28:O32)</f>
        <v>0</v>
      </c>
      <c r="P33" s="51">
        <f>SUM(P28:P32)</f>
        <v>100</v>
      </c>
    </row>
    <row r="36" spans="1:16" x14ac:dyDescent="0.25">
      <c r="A36" s="61" t="s">
        <v>192</v>
      </c>
      <c r="K36" s="64"/>
      <c r="L36" s="64"/>
      <c r="M36" s="64"/>
      <c r="N36" s="64"/>
      <c r="O36" s="64"/>
    </row>
    <row r="37" spans="1:16" x14ac:dyDescent="0.25">
      <c r="K37" s="114"/>
    </row>
    <row r="38" spans="1:16" ht="15" customHeight="1" x14ac:dyDescent="0.25">
      <c r="A38" s="15" t="s">
        <v>207</v>
      </c>
      <c r="I38"/>
      <c r="J38"/>
      <c r="L38"/>
      <c r="M38"/>
      <c r="N38"/>
      <c r="O38"/>
    </row>
    <row r="39" spans="1:16" x14ac:dyDescent="0.25">
      <c r="I39"/>
      <c r="J39"/>
      <c r="L39"/>
      <c r="M39"/>
      <c r="N39"/>
      <c r="O39"/>
    </row>
    <row r="42" spans="1:16" x14ac:dyDescent="0.25">
      <c r="A42" t="s">
        <v>87</v>
      </c>
    </row>
    <row r="44" spans="1:16" x14ac:dyDescent="0.25">
      <c r="A44" t="s">
        <v>228</v>
      </c>
    </row>
    <row r="45" spans="1:16" x14ac:dyDescent="0.25">
      <c r="A45" s="87" t="s">
        <v>204</v>
      </c>
    </row>
    <row r="46" spans="1:16" x14ac:dyDescent="0.25">
      <c r="A46" t="s">
        <v>229</v>
      </c>
    </row>
    <row r="47" spans="1:16" x14ac:dyDescent="0.25">
      <c r="A47" t="s">
        <v>103</v>
      </c>
    </row>
  </sheetData>
  <sheetProtection selectLockedCells="1"/>
  <mergeCells count="22">
    <mergeCell ref="A33:B33"/>
    <mergeCell ref="F26:G26"/>
    <mergeCell ref="D26:E26"/>
    <mergeCell ref="C25:C27"/>
    <mergeCell ref="A25:B27"/>
    <mergeCell ref="A22:B22"/>
    <mergeCell ref="H15:H16"/>
    <mergeCell ref="F15:F16"/>
    <mergeCell ref="D15:D16"/>
    <mergeCell ref="P14:P16"/>
    <mergeCell ref="J15:J16"/>
    <mergeCell ref="L15:L16"/>
    <mergeCell ref="N15:N16"/>
    <mergeCell ref="D14:M14"/>
    <mergeCell ref="E15:E16"/>
    <mergeCell ref="G15:G16"/>
    <mergeCell ref="P25:P27"/>
    <mergeCell ref="D25:O25"/>
    <mergeCell ref="H26:I26"/>
    <mergeCell ref="J26:K26"/>
    <mergeCell ref="L26:M26"/>
    <mergeCell ref="N26:O26"/>
  </mergeCells>
  <conditionalFormatting sqref="P22">
    <cfRule type="cellIs" dxfId="37" priority="7" operator="equal">
      <formula>0</formula>
    </cfRule>
    <cfRule type="cellIs" dxfId="36" priority="8" operator="lessThan">
      <formula>100</formula>
    </cfRule>
    <cfRule type="cellIs" dxfId="35" priority="9" operator="greaterThan">
      <formula>100</formula>
    </cfRule>
  </conditionalFormatting>
  <conditionalFormatting sqref="P33">
    <cfRule type="cellIs" dxfId="34" priority="1" operator="equal">
      <formula>0</formula>
    </cfRule>
    <cfRule type="cellIs" dxfId="33" priority="2" operator="lessThan">
      <formula>100</formula>
    </cfRule>
    <cfRule type="cellIs" dxfId="32" priority="3" operator="greaterThan">
      <formula>100</formula>
    </cfRule>
  </conditionalFormatting>
  <dataValidations count="6">
    <dataValidation type="decimal" operator="equal" allowBlank="1" showInputMessage="1" showErrorMessage="1" sqref="C33 C22:D22">
      <formula1>C32</formula1>
    </dataValidation>
    <dataValidation type="decimal" operator="equal" allowBlank="1" showInputMessage="1" showErrorMessage="1" errorTitle="Tähelepanu!" error="Tervik peab olema 100%" promptTitle="Tähelepanu!" prompt="Osakaalude summa peab olema 100%" sqref="P22 P33">
      <formula1>100</formula1>
    </dataValidation>
    <dataValidation type="decimal" allowBlank="1" showInputMessage="1" showErrorMessage="1" errorTitle="Tähelepanu!" error="AMIF toetuse osakaal ei saa olla suurem kui 75%" promptTitle="Tähelepanu!" prompt="AMIF toetuse osakaal ei saa olla suurem kui 75%" sqref="P17 P28">
      <formula1>0</formula1>
      <formula2>75</formula2>
    </dataValidation>
    <dataValidation operator="equal" allowBlank="1" showErrorMessage="1" promptTitle="Tähelepanu!" prompt="AMIF tulu peab võrduma AMIF kuluga." sqref="B16 A25"/>
    <dataValidation type="custom" allowBlank="1" showInputMessage="1" showErrorMessage="1" sqref="P18 P29">
      <formula1>IF(SUM(P17:P21)&gt;100," ",100-(P17+P19+P20+P21))</formula1>
    </dataValidation>
    <dataValidation type="decimal" operator="equal" allowBlank="1" showInputMessage="1" showErrorMessage="1" sqref="D33">
      <formula1>D40</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49"/>
  <sheetViews>
    <sheetView topLeftCell="A34" workbookViewId="0">
      <selection activeCell="J39" sqref="J39"/>
    </sheetView>
  </sheetViews>
  <sheetFormatPr defaultColWidth="9.140625" defaultRowHeight="15.75" x14ac:dyDescent="0.25"/>
  <cols>
    <col min="1" max="1" width="25.28515625" style="1" customWidth="1"/>
    <col min="2" max="2" width="41.85546875" style="1" customWidth="1"/>
    <col min="3" max="3" width="17.28515625" style="1" customWidth="1"/>
    <col min="4" max="4" width="19.7109375" style="1" customWidth="1"/>
    <col min="5" max="5" width="18.140625" style="1" customWidth="1"/>
    <col min="6" max="9" width="18.140625" style="19" customWidth="1"/>
    <col min="10" max="10" width="18.140625" style="1" customWidth="1"/>
    <col min="11" max="11" width="11.42578125" style="1" customWidth="1"/>
    <col min="12" max="14" width="9.140625" style="1"/>
    <col min="15" max="15" width="9.140625" style="1" customWidth="1"/>
    <col min="16" max="17" width="9.140625" style="1"/>
    <col min="18" max="18" width="10.7109375" style="1" customWidth="1"/>
    <col min="19" max="19" width="8.85546875" style="1" customWidth="1"/>
    <col min="20" max="16384" width="9.140625" style="1"/>
  </cols>
  <sheetData>
    <row r="1" spans="1:19" s="19" customFormat="1" x14ac:dyDescent="0.25">
      <c r="A1" s="33" t="str">
        <f>IF(K21=0,"",IF(K21=100,"","Tähelepanu! Tabel 1. Projekti maksumus ja tulud allikate lõikes (EUR), osakaalude summa ei moodusta 100%"))</f>
        <v/>
      </c>
    </row>
    <row r="2" spans="1:19" s="19" customFormat="1" x14ac:dyDescent="0.25">
      <c r="A2" s="33" t="str">
        <f>IF(D21=D32,"","Tähelepanu! Tabel 1. Projekti maksumus ja tulud allikate lõikes (EUR). Projekti tegelikud tulud kokku ei ole võrdne projekti tegelike kuludega.")</f>
        <v/>
      </c>
    </row>
    <row r="3" spans="1:19" s="19" customFormat="1" x14ac:dyDescent="0.25">
      <c r="A3" s="95" t="str">
        <f>IF(C41=D32,"","Tähelepanu! Tabel 3. Projekti kulud meetmete lõikes (EUR) kokku ei ole võrdne Tabel 2. Kuluaruande koond tegelikud kulud kokku")</f>
        <v/>
      </c>
      <c r="B3" s="93"/>
      <c r="D3" s="39"/>
    </row>
    <row r="4" spans="1:19" s="19" customFormat="1" x14ac:dyDescent="0.25">
      <c r="A4" s="92" t="s">
        <v>26</v>
      </c>
      <c r="B4" s="93"/>
      <c r="D4" s="39"/>
    </row>
    <row r="5" spans="1:19" x14ac:dyDescent="0.25">
      <c r="A5" s="3" t="s">
        <v>0</v>
      </c>
    </row>
    <row r="6" spans="1:19" s="30" customFormat="1" x14ac:dyDescent="0.25">
      <c r="A6" s="39" t="s">
        <v>46</v>
      </c>
      <c r="B6" s="30" t="str">
        <f>'A. Eelarve'!B4</f>
        <v>Politsei- ja Piirivalveamet</v>
      </c>
    </row>
    <row r="7" spans="1:19" s="30" customFormat="1" x14ac:dyDescent="0.25">
      <c r="A7" s="39" t="s">
        <v>92</v>
      </c>
      <c r="B7" s="30" t="str">
        <f>'A. Eelarve'!B5</f>
        <v>Nõustamine ja huvitegevuse korraldamine kinnipidamiskeskuses</v>
      </c>
    </row>
    <row r="8" spans="1:19" s="30" customFormat="1" x14ac:dyDescent="0.25">
      <c r="A8" s="39" t="s">
        <v>95</v>
      </c>
      <c r="B8" s="30" t="s">
        <v>170</v>
      </c>
    </row>
    <row r="9" spans="1:19" s="30" customFormat="1" x14ac:dyDescent="0.25">
      <c r="A9" s="39" t="s">
        <v>96</v>
      </c>
      <c r="B9" s="30" t="s">
        <v>205</v>
      </c>
    </row>
    <row r="10" spans="1:19" s="30" customFormat="1" x14ac:dyDescent="0.25">
      <c r="A10" s="39" t="s">
        <v>1</v>
      </c>
      <c r="B10" s="30" t="s">
        <v>206</v>
      </c>
      <c r="C10" s="38"/>
      <c r="D10" s="38"/>
      <c r="E10" s="38"/>
      <c r="F10" s="38"/>
      <c r="G10" s="38"/>
      <c r="H10" s="38"/>
      <c r="I10" s="38"/>
      <c r="J10" s="38"/>
      <c r="K10" s="38"/>
      <c r="L10" s="38"/>
      <c r="M10" s="38"/>
      <c r="N10" s="38"/>
      <c r="O10" s="38"/>
      <c r="P10" s="38"/>
      <c r="Q10" s="38"/>
      <c r="R10" s="38"/>
      <c r="S10" s="38"/>
    </row>
    <row r="11" spans="1:19" x14ac:dyDescent="0.25">
      <c r="A11" s="86" t="s">
        <v>48</v>
      </c>
      <c r="B11" s="1" t="s">
        <v>27</v>
      </c>
      <c r="C11" s="7"/>
      <c r="D11" s="6"/>
      <c r="E11" s="6"/>
      <c r="F11" s="6"/>
      <c r="G11" s="6"/>
      <c r="H11" s="6"/>
      <c r="I11" s="6"/>
      <c r="J11" s="6"/>
      <c r="K11" s="6"/>
      <c r="L11" s="6"/>
      <c r="M11" s="6"/>
      <c r="N11" s="6"/>
      <c r="O11" s="6"/>
      <c r="P11" s="6"/>
      <c r="Q11" s="6"/>
      <c r="R11" s="6"/>
      <c r="S11" s="6"/>
    </row>
    <row r="12" spans="1:19" x14ac:dyDescent="0.25">
      <c r="L12" s="6"/>
      <c r="M12" s="6"/>
      <c r="N12" s="6"/>
      <c r="O12" s="6"/>
      <c r="P12" s="6"/>
      <c r="Q12" s="6"/>
      <c r="R12" s="6"/>
      <c r="S12" s="6"/>
    </row>
    <row r="14" spans="1:19" x14ac:dyDescent="0.25">
      <c r="A14" s="174" t="s">
        <v>60</v>
      </c>
      <c r="B14" s="174"/>
      <c r="C14" s="25"/>
      <c r="D14" s="25"/>
    </row>
    <row r="15" spans="1:19" ht="47.25" x14ac:dyDescent="0.25">
      <c r="A15" s="40"/>
      <c r="B15" s="41" t="s">
        <v>15</v>
      </c>
      <c r="C15" s="42" t="s">
        <v>64</v>
      </c>
      <c r="D15" s="42" t="s">
        <v>65</v>
      </c>
      <c r="E15" s="32" t="s">
        <v>171</v>
      </c>
      <c r="F15" s="32" t="s">
        <v>172</v>
      </c>
      <c r="G15" s="32" t="s">
        <v>173</v>
      </c>
      <c r="H15" s="32" t="s">
        <v>174</v>
      </c>
      <c r="I15" s="32" t="s">
        <v>175</v>
      </c>
      <c r="J15" s="32" t="s">
        <v>176</v>
      </c>
      <c r="K15" s="26" t="s">
        <v>58</v>
      </c>
    </row>
    <row r="16" spans="1:19" x14ac:dyDescent="0.25">
      <c r="A16" s="43">
        <v>1</v>
      </c>
      <c r="B16" s="44" t="s">
        <v>4</v>
      </c>
      <c r="C16" s="70">
        <f>'A. Eelarve'!C12</f>
        <v>96951.6</v>
      </c>
      <c r="D16" s="70">
        <f>E16+J16</f>
        <v>4695.7275</v>
      </c>
      <c r="E16" s="116">
        <f>E32*0.75</f>
        <v>4695.7275</v>
      </c>
      <c r="F16" s="116">
        <f t="shared" ref="F16:J16" si="0">F32*0.75</f>
        <v>0</v>
      </c>
      <c r="G16" s="116">
        <f t="shared" si="0"/>
        <v>0</v>
      </c>
      <c r="H16" s="116">
        <f t="shared" si="0"/>
        <v>0</v>
      </c>
      <c r="I16" s="116">
        <f t="shared" si="0"/>
        <v>0</v>
      </c>
      <c r="J16" s="116">
        <f t="shared" si="0"/>
        <v>0</v>
      </c>
      <c r="K16" s="71">
        <f>'A. Eelarve'!D12</f>
        <v>75</v>
      </c>
    </row>
    <row r="17" spans="1:14" x14ac:dyDescent="0.25">
      <c r="A17" s="43">
        <v>2</v>
      </c>
      <c r="B17" s="44" t="s">
        <v>17</v>
      </c>
      <c r="C17" s="70">
        <f>'A. Eelarve'!C13</f>
        <v>32317.200000000001</v>
      </c>
      <c r="D17" s="70">
        <f>E17+J17</f>
        <v>1565.2425000000001</v>
      </c>
      <c r="E17" s="70">
        <f>E32*0.25</f>
        <v>1565.2425000000001</v>
      </c>
      <c r="F17" s="70">
        <f t="shared" ref="F17:J17" si="1">F32*0.25</f>
        <v>0</v>
      </c>
      <c r="G17" s="70">
        <f t="shared" si="1"/>
        <v>0</v>
      </c>
      <c r="H17" s="70">
        <f t="shared" si="1"/>
        <v>0</v>
      </c>
      <c r="I17" s="70">
        <f t="shared" si="1"/>
        <v>0</v>
      </c>
      <c r="J17" s="70">
        <f t="shared" si="1"/>
        <v>0</v>
      </c>
      <c r="K17" s="71">
        <f>'A. Eelarve'!D13</f>
        <v>25</v>
      </c>
      <c r="L17" s="6"/>
    </row>
    <row r="18" spans="1:14" s="19" customFormat="1" x14ac:dyDescent="0.25">
      <c r="A18" s="43">
        <v>3</v>
      </c>
      <c r="B18" s="44" t="s">
        <v>19</v>
      </c>
      <c r="C18" s="70">
        <f>'A. Eelarve'!C14</f>
        <v>0</v>
      </c>
      <c r="D18" s="70">
        <f>E18+J18</f>
        <v>0</v>
      </c>
      <c r="E18" s="70">
        <v>0</v>
      </c>
      <c r="F18" s="70">
        <v>0</v>
      </c>
      <c r="G18" s="70">
        <v>0</v>
      </c>
      <c r="H18" s="70">
        <v>0</v>
      </c>
      <c r="I18" s="70">
        <v>0</v>
      </c>
      <c r="J18" s="70">
        <v>0</v>
      </c>
      <c r="K18" s="71">
        <f>'A. Eelarve'!D14</f>
        <v>0</v>
      </c>
      <c r="L18" s="6"/>
    </row>
    <row r="19" spans="1:14" x14ac:dyDescent="0.25">
      <c r="A19" s="43">
        <v>4</v>
      </c>
      <c r="B19" s="44" t="s">
        <v>18</v>
      </c>
      <c r="C19" s="70">
        <f>'A. Eelarve'!C15</f>
        <v>0</v>
      </c>
      <c r="D19" s="70">
        <f>E19+J19</f>
        <v>0</v>
      </c>
      <c r="E19" s="70">
        <v>0</v>
      </c>
      <c r="F19" s="70">
        <v>0</v>
      </c>
      <c r="G19" s="70">
        <v>0</v>
      </c>
      <c r="H19" s="70">
        <v>0</v>
      </c>
      <c r="I19" s="70">
        <v>0</v>
      </c>
      <c r="J19" s="70">
        <v>0</v>
      </c>
      <c r="K19" s="71">
        <f>'A. Eelarve'!D15</f>
        <v>0</v>
      </c>
    </row>
    <row r="20" spans="1:14" s="19" customFormat="1" x14ac:dyDescent="0.25">
      <c r="A20" s="43">
        <v>5</v>
      </c>
      <c r="B20" s="44" t="s">
        <v>49</v>
      </c>
      <c r="C20" s="70">
        <f>'A. Eelarve'!C16</f>
        <v>0</v>
      </c>
      <c r="D20" s="70">
        <f>E20+J20</f>
        <v>0</v>
      </c>
      <c r="E20" s="70">
        <v>0</v>
      </c>
      <c r="F20" s="70">
        <v>0</v>
      </c>
      <c r="G20" s="70">
        <v>0</v>
      </c>
      <c r="H20" s="70">
        <v>0</v>
      </c>
      <c r="I20" s="70">
        <v>0</v>
      </c>
      <c r="J20" s="70">
        <v>0</v>
      </c>
      <c r="K20" s="71">
        <f>'A. Eelarve'!D16</f>
        <v>0</v>
      </c>
    </row>
    <row r="21" spans="1:14" x14ac:dyDescent="0.25">
      <c r="A21" s="130" t="s">
        <v>59</v>
      </c>
      <c r="B21" s="131"/>
      <c r="C21" s="51">
        <f>SUM(C16:C20)</f>
        <v>129268.8</v>
      </c>
      <c r="D21" s="51">
        <f>SUM(D16:D20)</f>
        <v>6260.97</v>
      </c>
      <c r="E21" s="51">
        <f t="shared" ref="E21:J21" si="2">SUM(E16:E20)</f>
        <v>6260.97</v>
      </c>
      <c r="F21" s="51">
        <f t="shared" si="2"/>
        <v>0</v>
      </c>
      <c r="G21" s="51">
        <f t="shared" si="2"/>
        <v>0</v>
      </c>
      <c r="H21" s="51">
        <f t="shared" si="2"/>
        <v>0</v>
      </c>
      <c r="I21" s="51">
        <f t="shared" si="2"/>
        <v>0</v>
      </c>
      <c r="J21" s="51">
        <f t="shared" si="2"/>
        <v>0</v>
      </c>
      <c r="K21" s="27">
        <f>SUM(K16:K20)</f>
        <v>100</v>
      </c>
    </row>
    <row r="24" spans="1:14" s="19" customFormat="1" x14ac:dyDescent="0.25">
      <c r="A24" s="8" t="s">
        <v>91</v>
      </c>
      <c r="B24" s="1"/>
      <c r="C24" s="7"/>
      <c r="D24" s="6"/>
      <c r="E24" s="6"/>
      <c r="F24" s="6"/>
      <c r="G24" s="6"/>
      <c r="H24" s="6"/>
      <c r="I24" s="6"/>
      <c r="J24" s="6"/>
      <c r="K24" s="6"/>
    </row>
    <row r="25" spans="1:14" ht="78.75" customHeight="1" x14ac:dyDescent="0.25">
      <c r="A25" s="170" t="s">
        <v>2</v>
      </c>
      <c r="B25" s="170" t="s">
        <v>3</v>
      </c>
      <c r="C25" s="168" t="s">
        <v>13</v>
      </c>
      <c r="D25" s="31" t="s">
        <v>25</v>
      </c>
      <c r="E25" s="168" t="s">
        <v>171</v>
      </c>
      <c r="F25" s="168" t="s">
        <v>172</v>
      </c>
      <c r="G25" s="168" t="s">
        <v>173</v>
      </c>
      <c r="H25" s="168" t="s">
        <v>174</v>
      </c>
      <c r="I25" s="168" t="s">
        <v>175</v>
      </c>
      <c r="J25" s="168" t="s">
        <v>176</v>
      </c>
      <c r="K25" s="32" t="s">
        <v>6</v>
      </c>
    </row>
    <row r="26" spans="1:14" s="14" customFormat="1" x14ac:dyDescent="0.25">
      <c r="A26" s="171"/>
      <c r="B26" s="171"/>
      <c r="C26" s="169"/>
      <c r="D26" s="4" t="s">
        <v>5</v>
      </c>
      <c r="E26" s="169"/>
      <c r="F26" s="169"/>
      <c r="G26" s="169"/>
      <c r="H26" s="169"/>
      <c r="I26" s="169"/>
      <c r="J26" s="169"/>
      <c r="K26" s="22"/>
    </row>
    <row r="27" spans="1:14" s="14" customFormat="1" x14ac:dyDescent="0.25">
      <c r="A27" s="10" t="s">
        <v>38</v>
      </c>
      <c r="B27" s="10" t="s">
        <v>7</v>
      </c>
      <c r="C27" s="78">
        <f>'A. Eelarve'!C21</f>
        <v>75808.800000000003</v>
      </c>
      <c r="D27" s="78">
        <f>SUM(E27:J27)</f>
        <v>6154.96</v>
      </c>
      <c r="E27" s="78">
        <f>'C1. Tööjõukulud'!H43</f>
        <v>6154.96</v>
      </c>
      <c r="F27" s="78">
        <f>'C1. Tööjõukulud'!H50</f>
        <v>0</v>
      </c>
      <c r="G27" s="78">
        <f>'C1. Tööjõukulud'!H58</f>
        <v>0</v>
      </c>
      <c r="H27" s="78">
        <f>'C1. Tööjõukulud'!H64</f>
        <v>0</v>
      </c>
      <c r="I27" s="78">
        <f>'C1. Tööjõukulud'!H70</f>
        <v>0</v>
      </c>
      <c r="J27" s="78">
        <f>'C1. Tööjõukulud'!H77</f>
        <v>0</v>
      </c>
      <c r="K27" s="78">
        <f t="shared" ref="K27:K32" si="3">IFERROR(ROUND(D27/C27*100,2),0)</f>
        <v>8.1199999999999992</v>
      </c>
      <c r="N27"/>
    </row>
    <row r="28" spans="1:14" x14ac:dyDescent="0.25">
      <c r="A28" s="10" t="s">
        <v>8</v>
      </c>
      <c r="B28" s="11" t="s">
        <v>10</v>
      </c>
      <c r="C28" s="78">
        <f>'A. Eelarve'!C22</f>
        <v>53100</v>
      </c>
      <c r="D28" s="78">
        <f>SUM(E28,J28)</f>
        <v>106.01</v>
      </c>
      <c r="E28" s="78">
        <f>' C2. Sihtrühmaga seotud kulud'!H7</f>
        <v>106.01</v>
      </c>
      <c r="F28" s="78">
        <f>' C2. Sihtrühmaga seotud kulud'!H14</f>
        <v>0</v>
      </c>
      <c r="G28" s="78">
        <f>' C2. Sihtrühmaga seotud kulud'!H22</f>
        <v>0</v>
      </c>
      <c r="H28" s="78">
        <f>' C2. Sihtrühmaga seotud kulud'!H28</f>
        <v>0</v>
      </c>
      <c r="I28" s="78">
        <f>' C2. Sihtrühmaga seotud kulud'!H34</f>
        <v>0</v>
      </c>
      <c r="J28" s="78">
        <f>' C2. Sihtrühmaga seotud kulud'!H41</f>
        <v>0</v>
      </c>
      <c r="K28" s="78">
        <f t="shared" si="3"/>
        <v>0.2</v>
      </c>
    </row>
    <row r="29" spans="1:14" x14ac:dyDescent="0.25">
      <c r="A29" s="10" t="s">
        <v>9</v>
      </c>
      <c r="B29" s="11" t="s">
        <v>85</v>
      </c>
      <c r="C29" s="78">
        <f>'A. Eelarve'!C23</f>
        <v>360</v>
      </c>
      <c r="D29" s="78">
        <f>SUM(E29,J29)</f>
        <v>0</v>
      </c>
      <c r="E29" s="78">
        <f>' C3. EL avalikustamise kulud'!H12</f>
        <v>0</v>
      </c>
      <c r="F29" s="78">
        <f>' C3. EL avalikustamise kulud'!H19</f>
        <v>0</v>
      </c>
      <c r="G29" s="78">
        <f>' C3. EL avalikustamise kulud'!H27</f>
        <v>0</v>
      </c>
      <c r="H29" s="78">
        <f>' C3. EL avalikustamise kulud'!H33</f>
        <v>0</v>
      </c>
      <c r="I29" s="78">
        <f>' C3. EL avalikustamise kulud'!H39</f>
        <v>0</v>
      </c>
      <c r="J29" s="78">
        <f>' C3. EL avalikustamise kulud'!H46</f>
        <v>0</v>
      </c>
      <c r="K29" s="78">
        <f t="shared" si="3"/>
        <v>0</v>
      </c>
    </row>
    <row r="30" spans="1:14" x14ac:dyDescent="0.25">
      <c r="A30" s="12"/>
      <c r="B30" s="13" t="s">
        <v>45</v>
      </c>
      <c r="C30" s="79">
        <f t="shared" ref="C30:J30" si="4">SUM(C27:C29)</f>
        <v>129268.8</v>
      </c>
      <c r="D30" s="79">
        <f t="shared" si="4"/>
        <v>6260.97</v>
      </c>
      <c r="E30" s="79">
        <f t="shared" si="4"/>
        <v>6260.97</v>
      </c>
      <c r="F30" s="79">
        <f t="shared" si="4"/>
        <v>0</v>
      </c>
      <c r="G30" s="79">
        <f t="shared" si="4"/>
        <v>0</v>
      </c>
      <c r="H30" s="79">
        <f t="shared" si="4"/>
        <v>0</v>
      </c>
      <c r="I30" s="79">
        <f t="shared" si="4"/>
        <v>0</v>
      </c>
      <c r="J30" s="79">
        <f t="shared" si="4"/>
        <v>0</v>
      </c>
      <c r="K30" s="79">
        <f t="shared" si="3"/>
        <v>4.84</v>
      </c>
    </row>
    <row r="31" spans="1:14" x14ac:dyDescent="0.25">
      <c r="A31" s="12"/>
      <c r="B31" s="13" t="s">
        <v>14</v>
      </c>
      <c r="C31" s="79">
        <f>'A. Eelarve'!C25</f>
        <v>0</v>
      </c>
      <c r="D31" s="79">
        <f>SUM(E31,J31)</f>
        <v>0</v>
      </c>
      <c r="E31" s="80">
        <v>0</v>
      </c>
      <c r="F31" s="80">
        <v>0</v>
      </c>
      <c r="G31" s="80">
        <v>0</v>
      </c>
      <c r="H31" s="80">
        <v>0</v>
      </c>
      <c r="I31" s="80">
        <v>0</v>
      </c>
      <c r="J31" s="80">
        <v>0</v>
      </c>
      <c r="K31" s="79">
        <f t="shared" si="3"/>
        <v>0</v>
      </c>
    </row>
    <row r="32" spans="1:14" x14ac:dyDescent="0.25">
      <c r="A32" s="9"/>
      <c r="B32" s="10" t="s">
        <v>12</v>
      </c>
      <c r="C32" s="78">
        <f>SUM(C30:C31)</f>
        <v>129268.8</v>
      </c>
      <c r="D32" s="78">
        <f>SUM(D30:D31)</f>
        <v>6260.97</v>
      </c>
      <c r="E32" s="78">
        <f t="shared" ref="E32:J32" si="5">SUM(E30:E31)</f>
        <v>6260.97</v>
      </c>
      <c r="F32" s="78">
        <f>SUM(F30:F31)</f>
        <v>0</v>
      </c>
      <c r="G32" s="78">
        <f>SUM(G30:G31)</f>
        <v>0</v>
      </c>
      <c r="H32" s="78">
        <f>SUM(H30:H31)</f>
        <v>0</v>
      </c>
      <c r="I32" s="78">
        <f>SUM(I30:I31)</f>
        <v>0</v>
      </c>
      <c r="J32" s="78">
        <f t="shared" si="5"/>
        <v>0</v>
      </c>
      <c r="K32" s="78">
        <f t="shared" si="3"/>
        <v>4.84</v>
      </c>
    </row>
    <row r="33" spans="1:10" x14ac:dyDescent="0.25">
      <c r="A33"/>
      <c r="B33"/>
      <c r="C33"/>
      <c r="D33"/>
      <c r="J33" s="81"/>
    </row>
    <row r="34" spans="1:10" x14ac:dyDescent="0.25">
      <c r="A34" s="19"/>
      <c r="B34" s="19"/>
      <c r="C34" s="19"/>
    </row>
    <row r="36" spans="1:10" s="19" customFormat="1" x14ac:dyDescent="0.25">
      <c r="A36" s="16" t="s">
        <v>90</v>
      </c>
      <c r="B36" s="18"/>
      <c r="C36" s="15"/>
    </row>
    <row r="37" spans="1:10" s="19" customFormat="1" ht="47.25" x14ac:dyDescent="0.25">
      <c r="A37" s="17"/>
      <c r="B37" s="66" t="s">
        <v>76</v>
      </c>
      <c r="C37" s="65" t="s">
        <v>75</v>
      </c>
      <c r="D37" s="23" t="s">
        <v>171</v>
      </c>
      <c r="E37" s="23" t="s">
        <v>177</v>
      </c>
      <c r="F37" s="23" t="s">
        <v>178</v>
      </c>
      <c r="G37" s="23" t="s">
        <v>179</v>
      </c>
      <c r="H37" s="23" t="s">
        <v>180</v>
      </c>
      <c r="I37" s="5" t="s">
        <v>181</v>
      </c>
    </row>
    <row r="38" spans="1:10" s="19" customFormat="1" x14ac:dyDescent="0.25">
      <c r="A38" s="21" t="str">
        <f>'A. Eelarve'!A37</f>
        <v>Varjupaik – vastuvõtt</v>
      </c>
      <c r="B38" s="82">
        <f>'A. Eelarve'!B37</f>
        <v>129268.8</v>
      </c>
      <c r="C38" s="83">
        <f>D38+I38</f>
        <v>6260.97</v>
      </c>
      <c r="D38" s="74">
        <v>6260.97</v>
      </c>
      <c r="E38" s="74">
        <v>0</v>
      </c>
      <c r="F38" s="74">
        <v>0</v>
      </c>
      <c r="G38" s="74">
        <v>0</v>
      </c>
      <c r="H38" s="74">
        <v>0</v>
      </c>
      <c r="I38" s="74">
        <v>0</v>
      </c>
    </row>
    <row r="39" spans="1:10" s="19" customFormat="1" ht="51.75" customHeight="1" x14ac:dyDescent="0.25">
      <c r="A39" s="2" t="str">
        <f>'A. Eelarve'!A38</f>
        <v>Tagasisaatmine – tagasisaatmismenetlustega kaasnevad meetmed</v>
      </c>
      <c r="B39" s="82">
        <f>'A. Eelarve'!B38</f>
        <v>0</v>
      </c>
      <c r="C39" s="83">
        <f>D39+I39</f>
        <v>0</v>
      </c>
      <c r="D39" s="74">
        <v>0</v>
      </c>
      <c r="E39" s="74">
        <v>0</v>
      </c>
      <c r="F39" s="74">
        <v>0</v>
      </c>
      <c r="G39" s="74">
        <v>0</v>
      </c>
      <c r="H39" s="74">
        <v>0</v>
      </c>
      <c r="I39" s="74">
        <v>0</v>
      </c>
    </row>
    <row r="40" spans="1:10" s="19" customFormat="1" x14ac:dyDescent="0.25">
      <c r="A40" s="21" t="str">
        <f>'A. Eelarve'!A39</f>
        <v>Tagasisaatmismeetmed</v>
      </c>
      <c r="B40" s="82">
        <f>'A. Eelarve'!B39</f>
        <v>0</v>
      </c>
      <c r="C40" s="83">
        <f t="shared" ref="C40" si="6">D40+E40</f>
        <v>0</v>
      </c>
      <c r="D40" s="74">
        <v>0</v>
      </c>
      <c r="E40" s="74">
        <v>0</v>
      </c>
      <c r="F40" s="74">
        <v>0</v>
      </c>
      <c r="G40" s="74">
        <v>0</v>
      </c>
      <c r="H40" s="74">
        <v>0</v>
      </c>
      <c r="I40" s="74">
        <v>0</v>
      </c>
    </row>
    <row r="41" spans="1:10" x14ac:dyDescent="0.25">
      <c r="A41" s="10" t="s">
        <v>20</v>
      </c>
      <c r="B41" s="84">
        <f t="shared" ref="B41:I41" si="7">SUM(B38:B40)</f>
        <v>129268.8</v>
      </c>
      <c r="C41" s="78">
        <f t="shared" si="7"/>
        <v>6260.97</v>
      </c>
      <c r="D41" s="78">
        <f t="shared" si="7"/>
        <v>6260.97</v>
      </c>
      <c r="E41" s="78">
        <f t="shared" si="7"/>
        <v>0</v>
      </c>
      <c r="F41" s="78">
        <f t="shared" si="7"/>
        <v>0</v>
      </c>
      <c r="G41" s="78">
        <f t="shared" si="7"/>
        <v>0</v>
      </c>
      <c r="H41" s="78">
        <f t="shared" si="7"/>
        <v>0</v>
      </c>
      <c r="I41" s="78">
        <f t="shared" si="7"/>
        <v>0</v>
      </c>
    </row>
    <row r="42" spans="1:10" customFormat="1" ht="15" x14ac:dyDescent="0.25"/>
    <row r="43" spans="1:10" s="19" customFormat="1" x14ac:dyDescent="0.25">
      <c r="A43" s="89"/>
      <c r="B43" s="90"/>
      <c r="C43" s="91"/>
      <c r="D43"/>
      <c r="E43"/>
      <c r="F43" s="15"/>
      <c r="G43" s="15"/>
      <c r="H43" s="15"/>
      <c r="I43" s="15"/>
    </row>
    <row r="44" spans="1:10" x14ac:dyDescent="0.25">
      <c r="A44" s="18" t="s">
        <v>62</v>
      </c>
    </row>
    <row r="45" spans="1:10" x14ac:dyDescent="0.25">
      <c r="A45" s="172" t="s">
        <v>82</v>
      </c>
      <c r="B45" s="173"/>
      <c r="C45" s="67" t="s">
        <v>81</v>
      </c>
      <c r="D45" s="68" t="s">
        <v>50</v>
      </c>
      <c r="E45"/>
      <c r="F45" s="15"/>
      <c r="G45" s="15"/>
      <c r="H45" s="15"/>
      <c r="I45" s="15"/>
      <c r="J45"/>
    </row>
    <row r="46" spans="1:10" ht="47.25" x14ac:dyDescent="0.25">
      <c r="A46" s="20">
        <v>1</v>
      </c>
      <c r="B46" s="2" t="s">
        <v>21</v>
      </c>
      <c r="C46" s="69" t="s">
        <v>79</v>
      </c>
      <c r="D46" s="34"/>
      <c r="E46"/>
      <c r="F46" s="15"/>
      <c r="G46" s="15"/>
      <c r="H46" s="15"/>
      <c r="I46" s="15"/>
      <c r="J46"/>
    </row>
    <row r="47" spans="1:10" x14ac:dyDescent="0.25">
      <c r="A47" s="20">
        <v>2</v>
      </c>
      <c r="B47" s="21" t="s">
        <v>22</v>
      </c>
      <c r="C47" s="69" t="s">
        <v>79</v>
      </c>
      <c r="D47" s="34"/>
      <c r="E47"/>
      <c r="F47" s="15"/>
      <c r="G47" s="15"/>
      <c r="H47" s="15"/>
      <c r="I47" s="15"/>
      <c r="J47"/>
    </row>
    <row r="48" spans="1:10" ht="47.25" x14ac:dyDescent="0.25">
      <c r="A48" s="20">
        <v>3</v>
      </c>
      <c r="B48" s="2" t="s">
        <v>23</v>
      </c>
      <c r="C48" s="69" t="s">
        <v>80</v>
      </c>
      <c r="D48" s="34"/>
      <c r="E48"/>
      <c r="F48" s="15"/>
      <c r="G48" s="15"/>
      <c r="H48" s="15"/>
      <c r="I48" s="15"/>
      <c r="J48"/>
    </row>
    <row r="49" spans="1:10" ht="47.25" x14ac:dyDescent="0.25">
      <c r="A49" s="20">
        <v>4</v>
      </c>
      <c r="B49" s="2" t="s">
        <v>24</v>
      </c>
      <c r="C49" s="69" t="s">
        <v>79</v>
      </c>
      <c r="D49" s="34"/>
      <c r="E49"/>
      <c r="F49" s="15"/>
      <c r="G49" s="15"/>
      <c r="H49" s="15"/>
      <c r="I49" s="15"/>
      <c r="J49"/>
    </row>
  </sheetData>
  <sheetProtection selectLockedCells="1"/>
  <dataConsolidate/>
  <mergeCells count="12">
    <mergeCell ref="J25:J26"/>
    <mergeCell ref="A25:A26"/>
    <mergeCell ref="B25:B26"/>
    <mergeCell ref="A45:B45"/>
    <mergeCell ref="A14:B14"/>
    <mergeCell ref="A21:B21"/>
    <mergeCell ref="C25:C26"/>
    <mergeCell ref="E25:E26"/>
    <mergeCell ref="F25:F26"/>
    <mergeCell ref="G25:G26"/>
    <mergeCell ref="H25:H26"/>
    <mergeCell ref="I25:I26"/>
  </mergeCells>
  <conditionalFormatting sqref="D29 D27">
    <cfRule type="colorScale" priority="70">
      <colorScale>
        <cfvo type="num" val="0"/>
        <cfvo type="num" val="&quot;C11*1,1&quot;"/>
        <color rgb="FFFF7128"/>
        <color theme="5"/>
      </colorScale>
    </cfRule>
    <cfRule type="cellIs" dxfId="31" priority="72" stopIfTrue="1" operator="greaterThan">
      <formula>"C11*110%"</formula>
    </cfRule>
    <cfRule type="cellIs" dxfId="30" priority="73" stopIfTrue="1" operator="greaterThan">
      <formula>C27*1.1</formula>
    </cfRule>
    <cfRule type="cellIs" dxfId="29" priority="74" stopIfTrue="1" operator="greaterThan">
      <formula>C27*1.1</formula>
    </cfRule>
    <cfRule type="cellIs" dxfId="28" priority="75" stopIfTrue="1" operator="greaterThan">
      <formula>"F11*1,1"</formula>
    </cfRule>
  </conditionalFormatting>
  <conditionalFormatting sqref="K21">
    <cfRule type="cellIs" dxfId="27" priority="38" operator="equal">
      <formula>0</formula>
    </cfRule>
    <cfRule type="cellIs" dxfId="26" priority="56" operator="lessThan">
      <formula>100</formula>
    </cfRule>
    <cfRule type="cellIs" dxfId="25" priority="57" operator="greaterThan">
      <formula>100</formula>
    </cfRule>
  </conditionalFormatting>
  <conditionalFormatting sqref="K27 K29">
    <cfRule type="cellIs" dxfId="24" priority="48" operator="greaterThan">
      <formula>110</formula>
    </cfRule>
  </conditionalFormatting>
  <conditionalFormatting sqref="K32">
    <cfRule type="cellIs" dxfId="23" priority="42" operator="greaterThan">
      <formula>100</formula>
    </cfRule>
  </conditionalFormatting>
  <conditionalFormatting sqref="K30">
    <cfRule type="cellIs" dxfId="22" priority="40" operator="greaterThan">
      <formula>100</formula>
    </cfRule>
  </conditionalFormatting>
  <conditionalFormatting sqref="K31">
    <cfRule type="cellIs" dxfId="21" priority="39" operator="greaterThan">
      <formula>100</formula>
    </cfRule>
  </conditionalFormatting>
  <conditionalFormatting sqref="K28">
    <cfRule type="cellIs" dxfId="20" priority="36" operator="greaterThan">
      <formula>110</formula>
    </cfRule>
  </conditionalFormatting>
  <conditionalFormatting sqref="D28">
    <cfRule type="colorScale" priority="25">
      <colorScale>
        <cfvo type="num" val="0"/>
        <cfvo type="num" val="&quot;C11*1,1&quot;"/>
        <color rgb="FFFF7128"/>
        <color theme="5"/>
      </colorScale>
    </cfRule>
    <cfRule type="cellIs" dxfId="19" priority="26" stopIfTrue="1" operator="greaterThan">
      <formula>"C11*110%"</formula>
    </cfRule>
    <cfRule type="cellIs" dxfId="18" priority="27" stopIfTrue="1" operator="greaterThan">
      <formula>C28*1.1</formula>
    </cfRule>
    <cfRule type="cellIs" dxfId="17" priority="28" stopIfTrue="1" operator="greaterThan">
      <formula>C28*1.1</formula>
    </cfRule>
    <cfRule type="cellIs" dxfId="16" priority="29" stopIfTrue="1" operator="greaterThan">
      <formula>"F11*1,1"</formula>
    </cfRule>
  </conditionalFormatting>
  <conditionalFormatting sqref="D30">
    <cfRule type="colorScale" priority="15">
      <colorScale>
        <cfvo type="num" val="0"/>
        <cfvo type="num" val="&quot;C11*1,1&quot;"/>
        <color rgb="FFFF7128"/>
        <color theme="5"/>
      </colorScale>
    </cfRule>
    <cfRule type="cellIs" dxfId="15" priority="16" stopIfTrue="1" operator="greaterThan">
      <formula>"C11*110%"</formula>
    </cfRule>
    <cfRule type="cellIs" dxfId="14" priority="17" stopIfTrue="1" operator="greaterThan">
      <formula>C30*1.1</formula>
    </cfRule>
    <cfRule type="cellIs" dxfId="13" priority="18" stopIfTrue="1" operator="greaterThan">
      <formula>C30*1.1</formula>
    </cfRule>
    <cfRule type="cellIs" dxfId="12" priority="19" stopIfTrue="1" operator="greaterThan">
      <formula>"F11*1,1"</formula>
    </cfRule>
  </conditionalFormatting>
  <conditionalFormatting sqref="D31">
    <cfRule type="colorScale" priority="10">
      <colorScale>
        <cfvo type="num" val="0"/>
        <cfvo type="num" val="&quot;C11*1,1&quot;"/>
        <color rgb="FFFF7128"/>
        <color theme="5"/>
      </colorScale>
    </cfRule>
    <cfRule type="cellIs" dxfId="11" priority="11" stopIfTrue="1" operator="greaterThan">
      <formula>"C11*110%"</formula>
    </cfRule>
    <cfRule type="cellIs" dxfId="10" priority="12" stopIfTrue="1" operator="greaterThan">
      <formula>C31*1.1</formula>
    </cfRule>
    <cfRule type="cellIs" dxfId="9" priority="13" stopIfTrue="1" operator="greaterThan">
      <formula>C31*1.1</formula>
    </cfRule>
    <cfRule type="cellIs" dxfId="8" priority="14" stopIfTrue="1" operator="greaterThan">
      <formula>"F11*1,1"</formula>
    </cfRule>
  </conditionalFormatting>
  <conditionalFormatting sqref="D32">
    <cfRule type="colorScale" priority="5">
      <colorScale>
        <cfvo type="num" val="0"/>
        <cfvo type="num" val="&quot;C11*1,1&quot;"/>
        <color rgb="FFFF7128"/>
        <color theme="5"/>
      </colorScale>
    </cfRule>
    <cfRule type="cellIs" dxfId="7" priority="6" stopIfTrue="1" operator="greaterThan">
      <formula>"C11*110%"</formula>
    </cfRule>
    <cfRule type="cellIs" dxfId="6" priority="7" stopIfTrue="1" operator="greaterThan">
      <formula>C32*1.1</formula>
    </cfRule>
    <cfRule type="cellIs" dxfId="5" priority="8" stopIfTrue="1" operator="greaterThan">
      <formula>C32*1.1</formula>
    </cfRule>
    <cfRule type="cellIs" dxfId="4" priority="9" stopIfTrue="1" operator="greaterThan">
      <formula>"F11*1,1"</formula>
    </cfRule>
  </conditionalFormatting>
  <conditionalFormatting sqref="D41">
    <cfRule type="cellIs" dxfId="3" priority="1" operator="equal">
      <formula>0</formula>
    </cfRule>
    <cfRule type="cellIs" dxfId="2" priority="2" operator="notEqual">
      <formula>$E$32</formula>
    </cfRule>
  </conditionalFormatting>
  <conditionalFormatting sqref="E41:I41">
    <cfRule type="cellIs" dxfId="1" priority="76" operator="equal">
      <formula>0</formula>
    </cfRule>
    <cfRule type="cellIs" dxfId="0" priority="77" operator="notEqual">
      <formula>$J$32</formula>
    </cfRule>
  </conditionalFormatting>
  <dataValidations xWindow="679" yWindow="632" count="11">
    <dataValidation type="decimal" operator="lessThanOrEqual" showInputMessage="1" showErrorMessage="1" error="Kaudsed kulud tohivad otsestest kuludest moodustada kuni 7%." promptTitle="Tähelepanu!" prompt="Kaudsed kulud moodustavad otsestest kuludest kuni 7%." sqref="D31">
      <formula1>#REF!*0.07</formula1>
    </dataValidation>
    <dataValidation errorStyle="warning" operator="equal" allowBlank="1" showInputMessage="1" showErrorMessage="1" promptTitle="Tähelepanu!" prompt="Tööjõukulud peavad võrduma töölehel &quot;Tööjõukulud&quot; saadud summaga." sqref="D27"/>
    <dataValidation type="decimal" operator="equal" allowBlank="1" showInputMessage="1" showErrorMessage="1" sqref="C21">
      <formula1>C70</formula1>
    </dataValidation>
    <dataValidation type="decimal" operator="equal" allowBlank="1" showInputMessage="1" showErrorMessage="1" errorTitle="Tähelepanu!" error="Tervik peab olema 100%" promptTitle="Tähelepanu!" prompt="Osakaalude summa peab olema 100%" sqref="K21">
      <formula1>100</formula1>
    </dataValidation>
    <dataValidation type="decimal" allowBlank="1" showInputMessage="1" showErrorMessage="1" errorTitle="Tähelepanu!" error="AMIF toetuse osakaal ei saa olla suurem kui 75%" promptTitle="Tähelepanu!" prompt="AMIF toetuse osakaal ei saa olla suurem kui 75%" sqref="K16:K20">
      <formula1>0</formula1>
      <formula2>75</formula2>
    </dataValidation>
    <dataValidation operator="equal" allowBlank="1" showErrorMessage="1" promptTitle="Tähelepanu!" prompt="AMIF tulu peab võrduma AMIF kuluga." sqref="B15"/>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41">
      <formula1>#REF!</formula1>
    </dataValidation>
    <dataValidation allowBlank="1" showInputMessage="1" showErrorMessage="1" promptTitle="Tähelepanu!" prompt="Kulud meetmete lõikes kokku peab olema võrdne projekti kulud kokku." sqref="C41 C43"/>
    <dataValidation type="list" allowBlank="1" showInputMessage="1" showErrorMessage="1" errorTitle="Tähelepanu!" error="Vali sobiv vastus" promptTitle="Tähelepanu!" prompt="Vali sobiv vastus" sqref="C46:C49">
      <formula1>Kinnituskiri</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1:J31">
      <formula1>E30*0.07</formula1>
    </dataValidation>
    <dataValidation allowBlank="1" showInputMessage="1" showErrorMessage="1" promptTitle="Tähelepanu!" prompt="Aruandlusperioodi meetmete kogukulu peab olema võrdne projekti aruandlusperioodi kogukuludega." sqref="E41:I41"/>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xWindow="679" yWindow="632" count="2">
        <x14:dataValidation type="decimal" errorStyle="warning" operator="equal" allowBlank="1" showInputMessage="1" showErrorMessage="1" promptTitle="Tähelepanu!" prompt="Sihtrühmaga seotud tegevuste kogususmma peab olema võrdne töölehel &quot;Sihtrühmaga seotud kulud&quot; saadud kogusummaga.">
          <x14:formula1>
            <xm:f>' C2. Sihtrühmaga seotud kulud'!H38</xm:f>
          </x14:formula1>
          <xm:sqref>D28</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C3. EL avalikustamise kulud'!H42</xm:f>
          </x14:formula1>
          <xm:sqref>D29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R78"/>
  <sheetViews>
    <sheetView topLeftCell="A52" workbookViewId="0">
      <selection activeCell="I8" sqref="I8"/>
    </sheetView>
  </sheetViews>
  <sheetFormatPr defaultColWidth="9.140625" defaultRowHeight="15.75" x14ac:dyDescent="0.25"/>
  <cols>
    <col min="1" max="1" width="9.140625" style="19"/>
    <col min="2" max="2" width="18.28515625" style="19" customWidth="1"/>
    <col min="3" max="3" width="25.5703125" style="19" customWidth="1"/>
    <col min="4" max="4" width="16.7109375" style="15" customWidth="1"/>
    <col min="5" max="6" width="15.7109375" style="15" customWidth="1"/>
    <col min="7" max="7" width="16" style="115" customWidth="1"/>
    <col min="8" max="16384" width="9.140625" style="19"/>
  </cols>
  <sheetData>
    <row r="1" spans="1:8" x14ac:dyDescent="0.25">
      <c r="A1" s="3" t="s">
        <v>77</v>
      </c>
      <c r="B1" s="3"/>
    </row>
    <row r="2" spans="1:8" x14ac:dyDescent="0.25">
      <c r="A2" s="3"/>
      <c r="B2" s="3"/>
    </row>
    <row r="4" spans="1:8" x14ac:dyDescent="0.25">
      <c r="A4" s="17"/>
      <c r="B4" s="177" t="s">
        <v>11</v>
      </c>
      <c r="C4" s="177"/>
      <c r="D4" s="177"/>
      <c r="E4" s="177"/>
      <c r="F4" s="177"/>
      <c r="G4" s="177"/>
      <c r="H4" s="178" t="s">
        <v>16</v>
      </c>
    </row>
    <row r="5" spans="1:8" x14ac:dyDescent="0.25">
      <c r="A5" s="170" t="s">
        <v>2</v>
      </c>
      <c r="B5" s="179" t="s">
        <v>83</v>
      </c>
      <c r="C5" s="180"/>
      <c r="D5" s="180"/>
      <c r="E5" s="180"/>
      <c r="F5" s="180"/>
      <c r="G5" s="181"/>
      <c r="H5" s="178"/>
    </row>
    <row r="6" spans="1:8" ht="31.5" x14ac:dyDescent="0.25">
      <c r="A6" s="171"/>
      <c r="B6" s="5" t="s">
        <v>51</v>
      </c>
      <c r="C6" s="5" t="s">
        <v>52</v>
      </c>
      <c r="D6" s="5" t="s">
        <v>53</v>
      </c>
      <c r="E6" s="5" t="s">
        <v>54</v>
      </c>
      <c r="F6" s="5" t="s">
        <v>63</v>
      </c>
      <c r="G6" s="5" t="s">
        <v>55</v>
      </c>
      <c r="H6" s="178"/>
    </row>
    <row r="7" spans="1:8" s="30" customFormat="1" ht="31.5" x14ac:dyDescent="0.25">
      <c r="A7" s="120">
        <v>1</v>
      </c>
      <c r="B7" s="120" t="s">
        <v>193</v>
      </c>
      <c r="C7" s="120" t="s">
        <v>194</v>
      </c>
      <c r="D7" s="121" t="s">
        <v>208</v>
      </c>
      <c r="E7" s="122" t="s">
        <v>209</v>
      </c>
      <c r="F7" s="123">
        <v>42254</v>
      </c>
      <c r="G7" s="124" t="s">
        <v>210</v>
      </c>
      <c r="H7" s="120">
        <v>520.71</v>
      </c>
    </row>
    <row r="8" spans="1:8" s="30" customFormat="1" ht="141.75" x14ac:dyDescent="0.25">
      <c r="A8" s="120">
        <v>2</v>
      </c>
      <c r="B8" s="120" t="s">
        <v>193</v>
      </c>
      <c r="C8" s="120" t="s">
        <v>194</v>
      </c>
      <c r="D8" s="121" t="s">
        <v>195</v>
      </c>
      <c r="E8" s="122" t="s">
        <v>209</v>
      </c>
      <c r="F8" s="123">
        <v>42289</v>
      </c>
      <c r="G8" s="124" t="s">
        <v>213</v>
      </c>
      <c r="H8" s="120">
        <v>138.49</v>
      </c>
    </row>
    <row r="9" spans="1:8" s="30" customFormat="1" ht="47.25" x14ac:dyDescent="0.25">
      <c r="A9" s="120">
        <v>3</v>
      </c>
      <c r="B9" s="120" t="s">
        <v>193</v>
      </c>
      <c r="C9" s="120" t="s">
        <v>194</v>
      </c>
      <c r="D9" s="121" t="s">
        <v>195</v>
      </c>
      <c r="E9" s="122" t="s">
        <v>209</v>
      </c>
      <c r="F9" s="123">
        <v>42289</v>
      </c>
      <c r="G9" s="124" t="s">
        <v>220</v>
      </c>
      <c r="H9" s="120">
        <v>217.54</v>
      </c>
    </row>
    <row r="10" spans="1:8" s="30" customFormat="1" ht="47.25" x14ac:dyDescent="0.25">
      <c r="A10" s="120">
        <v>4</v>
      </c>
      <c r="B10" s="120" t="s">
        <v>193</v>
      </c>
      <c r="C10" s="120" t="s">
        <v>194</v>
      </c>
      <c r="D10" s="121" t="s">
        <v>195</v>
      </c>
      <c r="E10" s="122" t="s">
        <v>209</v>
      </c>
      <c r="F10" s="123">
        <v>42289</v>
      </c>
      <c r="G10" s="124" t="s">
        <v>221</v>
      </c>
      <c r="H10" s="120">
        <v>5.28</v>
      </c>
    </row>
    <row r="11" spans="1:8" s="30" customFormat="1" ht="31.5" x14ac:dyDescent="0.25">
      <c r="A11" s="120">
        <v>5</v>
      </c>
      <c r="B11" s="120" t="s">
        <v>193</v>
      </c>
      <c r="C11" s="120" t="s">
        <v>194</v>
      </c>
      <c r="D11" s="121" t="s">
        <v>196</v>
      </c>
      <c r="E11" s="123">
        <v>42284</v>
      </c>
      <c r="F11" s="123">
        <v>42284</v>
      </c>
      <c r="G11" s="124" t="s">
        <v>210</v>
      </c>
      <c r="H11" s="120">
        <v>73.16</v>
      </c>
    </row>
    <row r="12" spans="1:8" s="30" customFormat="1" ht="141.75" x14ac:dyDescent="0.25">
      <c r="A12" s="120">
        <v>6</v>
      </c>
      <c r="B12" s="120" t="s">
        <v>193</v>
      </c>
      <c r="C12" s="120" t="s">
        <v>194</v>
      </c>
      <c r="D12" s="121" t="s">
        <v>196</v>
      </c>
      <c r="E12" s="123">
        <v>42284</v>
      </c>
      <c r="F12" s="122">
        <v>42318</v>
      </c>
      <c r="G12" s="124" t="s">
        <v>222</v>
      </c>
      <c r="H12" s="125">
        <v>19.46</v>
      </c>
    </row>
    <row r="13" spans="1:8" s="30" customFormat="1" ht="47.25" x14ac:dyDescent="0.25">
      <c r="A13" s="120">
        <v>7</v>
      </c>
      <c r="B13" s="120" t="s">
        <v>193</v>
      </c>
      <c r="C13" s="120" t="s">
        <v>194</v>
      </c>
      <c r="D13" s="121" t="s">
        <v>196</v>
      </c>
      <c r="E13" s="123">
        <v>42284</v>
      </c>
      <c r="F13" s="122">
        <v>42318</v>
      </c>
      <c r="G13" s="124" t="s">
        <v>220</v>
      </c>
      <c r="H13" s="125">
        <v>30.56</v>
      </c>
    </row>
    <row r="14" spans="1:8" s="30" customFormat="1" ht="47.25" x14ac:dyDescent="0.25">
      <c r="A14" s="120">
        <v>8</v>
      </c>
      <c r="B14" s="120" t="s">
        <v>193</v>
      </c>
      <c r="C14" s="120" t="s">
        <v>194</v>
      </c>
      <c r="D14" s="121" t="s">
        <v>196</v>
      </c>
      <c r="E14" s="123">
        <v>42284</v>
      </c>
      <c r="F14" s="122">
        <v>42318</v>
      </c>
      <c r="G14" s="124" t="s">
        <v>221</v>
      </c>
      <c r="H14" s="120">
        <v>0.74</v>
      </c>
    </row>
    <row r="15" spans="1:8" s="30" customFormat="1" ht="31.5" x14ac:dyDescent="0.25">
      <c r="A15" s="120">
        <v>9</v>
      </c>
      <c r="B15" s="120" t="s">
        <v>193</v>
      </c>
      <c r="C15" s="120" t="s">
        <v>194</v>
      </c>
      <c r="D15" s="121" t="s">
        <v>197</v>
      </c>
      <c r="E15" s="123">
        <v>42314</v>
      </c>
      <c r="F15" s="123">
        <v>42314</v>
      </c>
      <c r="G15" s="124" t="s">
        <v>210</v>
      </c>
      <c r="H15" s="120">
        <v>73.16</v>
      </c>
    </row>
    <row r="16" spans="1:8" s="30" customFormat="1" ht="141.75" x14ac:dyDescent="0.25">
      <c r="A16" s="120">
        <v>10</v>
      </c>
      <c r="B16" s="120" t="s">
        <v>193</v>
      </c>
      <c r="C16" s="120" t="s">
        <v>194</v>
      </c>
      <c r="D16" s="121" t="s">
        <v>197</v>
      </c>
      <c r="E16" s="123">
        <v>42314</v>
      </c>
      <c r="F16" s="123">
        <v>42348</v>
      </c>
      <c r="G16" s="124" t="s">
        <v>222</v>
      </c>
      <c r="H16" s="125">
        <v>19.46</v>
      </c>
    </row>
    <row r="17" spans="1:8" s="30" customFormat="1" ht="47.25" x14ac:dyDescent="0.25">
      <c r="A17" s="120">
        <v>11</v>
      </c>
      <c r="B17" s="120" t="s">
        <v>193</v>
      </c>
      <c r="C17" s="120" t="s">
        <v>194</v>
      </c>
      <c r="D17" s="121" t="s">
        <v>197</v>
      </c>
      <c r="E17" s="123">
        <v>42314</v>
      </c>
      <c r="F17" s="128">
        <v>42348</v>
      </c>
      <c r="G17" s="124" t="s">
        <v>223</v>
      </c>
      <c r="H17" s="125">
        <v>30.56</v>
      </c>
    </row>
    <row r="18" spans="1:8" s="30" customFormat="1" ht="47.25" x14ac:dyDescent="0.25">
      <c r="A18" s="120">
        <v>12</v>
      </c>
      <c r="B18" s="120" t="s">
        <v>193</v>
      </c>
      <c r="C18" s="120" t="s">
        <v>194</v>
      </c>
      <c r="D18" s="121" t="s">
        <v>197</v>
      </c>
      <c r="E18" s="123">
        <v>42314</v>
      </c>
      <c r="F18" s="122">
        <v>42348</v>
      </c>
      <c r="G18" s="124" t="s">
        <v>221</v>
      </c>
      <c r="H18" s="120">
        <v>0.74</v>
      </c>
    </row>
    <row r="19" spans="1:8" s="30" customFormat="1" ht="31.5" x14ac:dyDescent="0.25">
      <c r="A19" s="120">
        <v>13</v>
      </c>
      <c r="B19" s="120" t="s">
        <v>193</v>
      </c>
      <c r="C19" s="120" t="s">
        <v>194</v>
      </c>
      <c r="D19" s="121" t="s">
        <v>198</v>
      </c>
      <c r="E19" s="123">
        <v>42345</v>
      </c>
      <c r="F19" s="123">
        <v>42345</v>
      </c>
      <c r="G19" s="124" t="s">
        <v>210</v>
      </c>
      <c r="H19" s="120">
        <v>73.16</v>
      </c>
    </row>
    <row r="20" spans="1:8" s="30" customFormat="1" ht="141.75" x14ac:dyDescent="0.25">
      <c r="A20" s="120">
        <v>14</v>
      </c>
      <c r="B20" s="120" t="s">
        <v>193</v>
      </c>
      <c r="C20" s="120" t="s">
        <v>194</v>
      </c>
      <c r="D20" s="121" t="s">
        <v>198</v>
      </c>
      <c r="E20" s="123">
        <v>42345</v>
      </c>
      <c r="F20" s="123">
        <v>42380</v>
      </c>
      <c r="G20" s="124" t="s">
        <v>222</v>
      </c>
      <c r="H20" s="125">
        <v>19.46</v>
      </c>
    </row>
    <row r="21" spans="1:8" s="30" customFormat="1" ht="47.25" x14ac:dyDescent="0.25">
      <c r="A21" s="120">
        <v>15</v>
      </c>
      <c r="B21" s="120" t="s">
        <v>193</v>
      </c>
      <c r="C21" s="120" t="s">
        <v>194</v>
      </c>
      <c r="D21" s="121" t="s">
        <v>198</v>
      </c>
      <c r="E21" s="123">
        <v>42345</v>
      </c>
      <c r="F21" s="128">
        <v>42380</v>
      </c>
      <c r="G21" s="124" t="s">
        <v>224</v>
      </c>
      <c r="H21" s="120">
        <v>30.56</v>
      </c>
    </row>
    <row r="22" spans="1:8" s="30" customFormat="1" ht="47.25" x14ac:dyDescent="0.25">
      <c r="A22" s="120">
        <v>16</v>
      </c>
      <c r="B22" s="120" t="s">
        <v>193</v>
      </c>
      <c r="C22" s="120" t="s">
        <v>194</v>
      </c>
      <c r="D22" s="121" t="s">
        <v>198</v>
      </c>
      <c r="E22" s="123">
        <v>42345</v>
      </c>
      <c r="F22" s="122">
        <v>42380</v>
      </c>
      <c r="G22" s="124" t="s">
        <v>225</v>
      </c>
      <c r="H22" s="120">
        <v>0.74</v>
      </c>
    </row>
    <row r="23" spans="1:8" s="30" customFormat="1" ht="31.5" x14ac:dyDescent="0.25">
      <c r="A23" s="120">
        <v>17</v>
      </c>
      <c r="B23" s="120" t="s">
        <v>193</v>
      </c>
      <c r="C23" s="120" t="s">
        <v>194</v>
      </c>
      <c r="D23" s="121" t="s">
        <v>199</v>
      </c>
      <c r="E23" s="123">
        <v>42376</v>
      </c>
      <c r="F23" s="123">
        <v>42376</v>
      </c>
      <c r="G23" s="124" t="s">
        <v>210</v>
      </c>
      <c r="H23" s="120">
        <v>73.34</v>
      </c>
    </row>
    <row r="24" spans="1:8" s="30" customFormat="1" ht="141.75" x14ac:dyDescent="0.25">
      <c r="A24" s="120">
        <v>18</v>
      </c>
      <c r="B24" s="120" t="s">
        <v>193</v>
      </c>
      <c r="C24" s="120" t="s">
        <v>194</v>
      </c>
      <c r="D24" s="121" t="s">
        <v>199</v>
      </c>
      <c r="E24" s="123">
        <v>42376</v>
      </c>
      <c r="F24" s="123">
        <v>42410</v>
      </c>
      <c r="G24" s="124" t="s">
        <v>226</v>
      </c>
      <c r="H24" s="125">
        <v>19.28</v>
      </c>
    </row>
    <row r="25" spans="1:8" s="30" customFormat="1" ht="47.25" x14ac:dyDescent="0.25">
      <c r="A25" s="120">
        <v>19</v>
      </c>
      <c r="B25" s="120" t="s">
        <v>193</v>
      </c>
      <c r="C25" s="120" t="s">
        <v>194</v>
      </c>
      <c r="D25" s="121" t="s">
        <v>199</v>
      </c>
      <c r="E25" s="123">
        <v>42376</v>
      </c>
      <c r="F25" s="123">
        <v>42410</v>
      </c>
      <c r="G25" s="124" t="s">
        <v>220</v>
      </c>
      <c r="H25" s="125">
        <v>30.56</v>
      </c>
    </row>
    <row r="26" spans="1:8" s="30" customFormat="1" ht="47.25" x14ac:dyDescent="0.25">
      <c r="A26" s="120">
        <v>20</v>
      </c>
      <c r="B26" s="120" t="s">
        <v>193</v>
      </c>
      <c r="C26" s="120" t="s">
        <v>194</v>
      </c>
      <c r="D26" s="121" t="s">
        <v>199</v>
      </c>
      <c r="E26" s="123">
        <v>42376</v>
      </c>
      <c r="F26" s="123">
        <v>42410</v>
      </c>
      <c r="G26" s="126" t="s">
        <v>221</v>
      </c>
      <c r="H26" s="120">
        <v>0.74</v>
      </c>
    </row>
    <row r="27" spans="1:8" s="30" customFormat="1" ht="31.5" x14ac:dyDescent="0.25">
      <c r="A27" s="120">
        <v>21</v>
      </c>
      <c r="B27" s="120" t="s">
        <v>193</v>
      </c>
      <c r="C27" s="120" t="s">
        <v>194</v>
      </c>
      <c r="D27" s="121" t="s">
        <v>197</v>
      </c>
      <c r="E27" s="123">
        <v>42314</v>
      </c>
      <c r="F27" s="123">
        <v>42314</v>
      </c>
      <c r="G27" s="124" t="s">
        <v>211</v>
      </c>
      <c r="H27" s="125">
        <v>837.05</v>
      </c>
    </row>
    <row r="28" spans="1:8" s="30" customFormat="1" ht="141.75" x14ac:dyDescent="0.25">
      <c r="A28" s="120">
        <v>22</v>
      </c>
      <c r="B28" s="120" t="s">
        <v>193</v>
      </c>
      <c r="C28" s="120" t="s">
        <v>194</v>
      </c>
      <c r="D28" s="121" t="s">
        <v>197</v>
      </c>
      <c r="E28" s="123">
        <v>42314</v>
      </c>
      <c r="F28" s="123">
        <v>42348</v>
      </c>
      <c r="G28" s="124" t="s">
        <v>219</v>
      </c>
      <c r="H28" s="125">
        <v>208.4</v>
      </c>
    </row>
    <row r="29" spans="1:8" s="30" customFormat="1" ht="47.25" x14ac:dyDescent="0.25">
      <c r="A29" s="120">
        <v>23</v>
      </c>
      <c r="B29" s="120" t="s">
        <v>193</v>
      </c>
      <c r="C29" s="120" t="s">
        <v>194</v>
      </c>
      <c r="D29" s="121" t="s">
        <v>197</v>
      </c>
      <c r="E29" s="123">
        <v>42314</v>
      </c>
      <c r="F29" s="128">
        <v>42348</v>
      </c>
      <c r="G29" s="124" t="s">
        <v>218</v>
      </c>
      <c r="H29" s="125">
        <v>345</v>
      </c>
    </row>
    <row r="30" spans="1:8" s="30" customFormat="1" ht="47.25" x14ac:dyDescent="0.25">
      <c r="A30" s="120">
        <v>24</v>
      </c>
      <c r="B30" s="120" t="s">
        <v>193</v>
      </c>
      <c r="C30" s="120" t="s">
        <v>194</v>
      </c>
      <c r="D30" s="121" t="s">
        <v>197</v>
      </c>
      <c r="E30" s="123">
        <v>42314</v>
      </c>
      <c r="F30" s="122">
        <v>42348</v>
      </c>
      <c r="G30" s="124" t="s">
        <v>217</v>
      </c>
      <c r="H30" s="125">
        <v>8.36</v>
      </c>
    </row>
    <row r="31" spans="1:8" s="30" customFormat="1" ht="31.5" x14ac:dyDescent="0.25">
      <c r="A31" s="120">
        <v>25</v>
      </c>
      <c r="B31" s="120" t="s">
        <v>193</v>
      </c>
      <c r="C31" s="120" t="s">
        <v>194</v>
      </c>
      <c r="D31" s="121" t="s">
        <v>198</v>
      </c>
      <c r="E31" s="123">
        <v>42345</v>
      </c>
      <c r="F31" s="123">
        <v>42345</v>
      </c>
      <c r="G31" s="124" t="s">
        <v>211</v>
      </c>
      <c r="H31" s="125">
        <v>917.68</v>
      </c>
    </row>
    <row r="32" spans="1:8" s="30" customFormat="1" ht="141.75" x14ac:dyDescent="0.25">
      <c r="A32" s="120">
        <v>26</v>
      </c>
      <c r="B32" s="120" t="s">
        <v>193</v>
      </c>
      <c r="C32" s="120" t="s">
        <v>194</v>
      </c>
      <c r="D32" s="121" t="s">
        <v>198</v>
      </c>
      <c r="E32" s="123">
        <v>42345</v>
      </c>
      <c r="F32" s="123">
        <v>42380</v>
      </c>
      <c r="G32" s="124" t="s">
        <v>219</v>
      </c>
      <c r="H32" s="125">
        <v>232.32</v>
      </c>
    </row>
    <row r="33" spans="1:18" s="30" customFormat="1" ht="47.25" x14ac:dyDescent="0.25">
      <c r="A33" s="120">
        <v>27</v>
      </c>
      <c r="B33" s="120" t="s">
        <v>193</v>
      </c>
      <c r="C33" s="120" t="s">
        <v>194</v>
      </c>
      <c r="D33" s="121" t="s">
        <v>198</v>
      </c>
      <c r="E33" s="123">
        <v>42345</v>
      </c>
      <c r="F33" s="128">
        <v>42380</v>
      </c>
      <c r="G33" s="124" t="s">
        <v>218</v>
      </c>
      <c r="H33" s="125">
        <v>379.5</v>
      </c>
    </row>
    <row r="34" spans="1:18" s="30" customFormat="1" ht="47.25" x14ac:dyDescent="0.25">
      <c r="A34" s="120">
        <v>28</v>
      </c>
      <c r="B34" s="120" t="s">
        <v>193</v>
      </c>
      <c r="C34" s="120"/>
      <c r="D34" s="121" t="s">
        <v>198</v>
      </c>
      <c r="E34" s="123">
        <v>42345</v>
      </c>
      <c r="F34" s="122">
        <v>42380</v>
      </c>
      <c r="G34" s="124" t="s">
        <v>217</v>
      </c>
      <c r="H34" s="125">
        <v>9.1999999999999993</v>
      </c>
    </row>
    <row r="35" spans="1:18" s="30" customFormat="1" ht="31.5" x14ac:dyDescent="0.25">
      <c r="A35" s="120">
        <v>29</v>
      </c>
      <c r="B35" s="120" t="s">
        <v>193</v>
      </c>
      <c r="C35" s="120" t="s">
        <v>194</v>
      </c>
      <c r="D35" s="121" t="s">
        <v>199</v>
      </c>
      <c r="E35" s="123">
        <v>42376</v>
      </c>
      <c r="F35" s="123">
        <v>42376</v>
      </c>
      <c r="G35" s="124" t="s">
        <v>211</v>
      </c>
      <c r="H35" s="125">
        <v>920.88</v>
      </c>
    </row>
    <row r="36" spans="1:18" s="30" customFormat="1" ht="141.75" x14ac:dyDescent="0.25">
      <c r="A36" s="120">
        <v>30</v>
      </c>
      <c r="B36" s="120" t="s">
        <v>193</v>
      </c>
      <c r="C36" s="120" t="s">
        <v>194</v>
      </c>
      <c r="D36" s="121" t="s">
        <v>199</v>
      </c>
      <c r="E36" s="123">
        <v>42376</v>
      </c>
      <c r="F36" s="123">
        <v>42410</v>
      </c>
      <c r="G36" s="124" t="s">
        <v>219</v>
      </c>
      <c r="H36" s="125">
        <v>229.12</v>
      </c>
    </row>
    <row r="37" spans="1:18" s="30" customFormat="1" ht="47.25" x14ac:dyDescent="0.25">
      <c r="A37" s="120">
        <v>31</v>
      </c>
      <c r="B37" s="120" t="s">
        <v>193</v>
      </c>
      <c r="C37" s="120" t="s">
        <v>194</v>
      </c>
      <c r="D37" s="121" t="s">
        <v>199</v>
      </c>
      <c r="E37" s="123">
        <v>42376</v>
      </c>
      <c r="F37" s="123">
        <v>42410</v>
      </c>
      <c r="G37" s="124" t="s">
        <v>218</v>
      </c>
      <c r="H37" s="125">
        <v>379.5</v>
      </c>
      <c r="M37"/>
      <c r="N37"/>
      <c r="O37"/>
      <c r="P37"/>
      <c r="Q37"/>
      <c r="R37"/>
    </row>
    <row r="38" spans="1:18" s="30" customFormat="1" ht="47.25" x14ac:dyDescent="0.25">
      <c r="A38" s="120">
        <v>32</v>
      </c>
      <c r="B38" s="120" t="s">
        <v>193</v>
      </c>
      <c r="C38" s="120" t="s">
        <v>194</v>
      </c>
      <c r="D38" s="121" t="s">
        <v>199</v>
      </c>
      <c r="E38" s="123">
        <v>42376</v>
      </c>
      <c r="F38" s="123">
        <v>42410</v>
      </c>
      <c r="G38" s="126" t="s">
        <v>217</v>
      </c>
      <c r="H38" s="125">
        <v>9.1999999999999993</v>
      </c>
      <c r="M38"/>
      <c r="N38"/>
      <c r="O38"/>
      <c r="P38"/>
      <c r="Q38"/>
      <c r="R38"/>
    </row>
    <row r="39" spans="1:18" s="30" customFormat="1" x14ac:dyDescent="0.25">
      <c r="A39" s="120">
        <v>33</v>
      </c>
      <c r="B39" s="28" t="s">
        <v>193</v>
      </c>
      <c r="C39" s="28" t="s">
        <v>200</v>
      </c>
      <c r="D39" s="118" t="s">
        <v>198</v>
      </c>
      <c r="E39" s="29">
        <v>42345</v>
      </c>
      <c r="F39" s="29">
        <v>42345</v>
      </c>
      <c r="G39" s="98" t="s">
        <v>212</v>
      </c>
      <c r="H39" s="125">
        <v>173.52</v>
      </c>
      <c r="M39"/>
      <c r="N39"/>
      <c r="O39"/>
      <c r="P39"/>
      <c r="Q39"/>
      <c r="R39"/>
    </row>
    <row r="40" spans="1:18" s="30" customFormat="1" ht="141.75" x14ac:dyDescent="0.25">
      <c r="A40" s="120">
        <v>34</v>
      </c>
      <c r="B40" s="28" t="s">
        <v>193</v>
      </c>
      <c r="C40" s="28" t="s">
        <v>200</v>
      </c>
      <c r="D40" s="118" t="s">
        <v>198</v>
      </c>
      <c r="E40" s="29">
        <v>42345</v>
      </c>
      <c r="F40" s="29">
        <v>42380</v>
      </c>
      <c r="G40" s="98" t="s">
        <v>216</v>
      </c>
      <c r="H40" s="125">
        <v>51.48</v>
      </c>
      <c r="M40"/>
      <c r="N40"/>
      <c r="O40"/>
      <c r="P40"/>
      <c r="Q40"/>
      <c r="R40"/>
    </row>
    <row r="41" spans="1:18" s="30" customFormat="1" ht="47.25" x14ac:dyDescent="0.25">
      <c r="A41" s="120">
        <v>35</v>
      </c>
      <c r="B41" s="28" t="s">
        <v>193</v>
      </c>
      <c r="C41" s="28" t="s">
        <v>200</v>
      </c>
      <c r="D41" s="118" t="s">
        <v>198</v>
      </c>
      <c r="E41" s="29">
        <v>42345</v>
      </c>
      <c r="F41" s="127">
        <v>42380</v>
      </c>
      <c r="G41" s="98" t="s">
        <v>215</v>
      </c>
      <c r="H41" s="125">
        <v>74.25</v>
      </c>
      <c r="M41"/>
      <c r="N41"/>
      <c r="O41"/>
      <c r="P41"/>
      <c r="Q41"/>
      <c r="R41"/>
    </row>
    <row r="42" spans="1:18" s="30" customFormat="1" ht="47.25" x14ac:dyDescent="0.25">
      <c r="A42" s="120">
        <v>36</v>
      </c>
      <c r="B42" s="28" t="s">
        <v>193</v>
      </c>
      <c r="C42" s="28" t="s">
        <v>200</v>
      </c>
      <c r="D42" s="118" t="s">
        <v>198</v>
      </c>
      <c r="E42" s="29">
        <v>42345</v>
      </c>
      <c r="F42" s="119">
        <v>42380</v>
      </c>
      <c r="G42" s="98" t="s">
        <v>214</v>
      </c>
      <c r="H42" s="125">
        <v>1.8</v>
      </c>
      <c r="M42"/>
      <c r="N42"/>
      <c r="O42"/>
      <c r="P42"/>
      <c r="Q42"/>
      <c r="R42"/>
    </row>
    <row r="43" spans="1:18" s="30" customFormat="1" x14ac:dyDescent="0.25">
      <c r="A43" s="185" t="s">
        <v>182</v>
      </c>
      <c r="B43" s="185"/>
      <c r="C43" s="185"/>
      <c r="D43" s="185"/>
      <c r="E43" s="185"/>
      <c r="F43" s="185"/>
      <c r="G43" s="185"/>
      <c r="H43" s="113">
        <f>SUM(H7:H42)</f>
        <v>6154.96</v>
      </c>
      <c r="M43"/>
      <c r="N43"/>
      <c r="O43"/>
      <c r="P43"/>
      <c r="Q43"/>
      <c r="R43"/>
    </row>
    <row r="44" spans="1:18" s="30" customFormat="1" x14ac:dyDescent="0.25">
      <c r="A44" s="28"/>
      <c r="B44" s="28"/>
      <c r="C44" s="28"/>
      <c r="D44" s="29"/>
      <c r="E44" s="28"/>
      <c r="F44" s="29"/>
      <c r="G44" s="98"/>
      <c r="H44" s="74"/>
      <c r="M44"/>
      <c r="N44"/>
      <c r="O44"/>
      <c r="P44"/>
      <c r="Q44"/>
      <c r="R44"/>
    </row>
    <row r="45" spans="1:18" s="30" customFormat="1" x14ac:dyDescent="0.25">
      <c r="A45" s="28"/>
      <c r="B45" s="28"/>
      <c r="C45" s="28"/>
      <c r="D45" s="29"/>
      <c r="E45" s="28"/>
      <c r="F45" s="29"/>
      <c r="G45" s="98"/>
      <c r="H45" s="74"/>
      <c r="M45"/>
      <c r="N45"/>
      <c r="O45"/>
      <c r="P45"/>
      <c r="Q45"/>
      <c r="R45"/>
    </row>
    <row r="46" spans="1:18" s="30" customFormat="1" x14ac:dyDescent="0.25">
      <c r="A46" s="28"/>
      <c r="B46" s="28"/>
      <c r="C46" s="28"/>
      <c r="D46" s="29"/>
      <c r="E46" s="28"/>
      <c r="F46" s="29"/>
      <c r="G46" s="98"/>
      <c r="H46" s="74"/>
      <c r="M46"/>
      <c r="N46"/>
      <c r="O46"/>
      <c r="P46"/>
      <c r="Q46"/>
      <c r="R46"/>
    </row>
    <row r="47" spans="1:18" s="30" customFormat="1" x14ac:dyDescent="0.25">
      <c r="A47" s="28"/>
      <c r="B47" s="28"/>
      <c r="C47" s="28"/>
      <c r="D47" s="29"/>
      <c r="E47" s="28"/>
      <c r="F47" s="29"/>
      <c r="G47" s="98"/>
      <c r="H47" s="74"/>
      <c r="M47"/>
      <c r="N47"/>
      <c r="O47"/>
      <c r="P47"/>
      <c r="Q47"/>
      <c r="R47"/>
    </row>
    <row r="48" spans="1:18" s="30" customFormat="1" x14ac:dyDescent="0.25">
      <c r="A48" s="28"/>
      <c r="B48" s="28"/>
      <c r="C48" s="28"/>
      <c r="D48" s="29"/>
      <c r="E48" s="28"/>
      <c r="F48" s="29"/>
      <c r="G48" s="98"/>
      <c r="H48" s="74"/>
      <c r="M48"/>
      <c r="N48"/>
      <c r="O48"/>
      <c r="P48"/>
      <c r="Q48"/>
      <c r="R48"/>
    </row>
    <row r="49" spans="1:18" s="30" customFormat="1" x14ac:dyDescent="0.25">
      <c r="A49" s="28"/>
      <c r="B49" s="28"/>
      <c r="C49" s="28"/>
      <c r="D49" s="29"/>
      <c r="E49" s="28"/>
      <c r="F49" s="29"/>
      <c r="G49" s="98"/>
      <c r="H49" s="74"/>
      <c r="M49"/>
      <c r="N49"/>
      <c r="O49"/>
      <c r="P49"/>
      <c r="Q49"/>
      <c r="R49"/>
    </row>
    <row r="50" spans="1:18" s="30" customFormat="1" x14ac:dyDescent="0.25">
      <c r="A50" s="182" t="s">
        <v>183</v>
      </c>
      <c r="B50" s="183"/>
      <c r="C50" s="183"/>
      <c r="D50" s="183"/>
      <c r="E50" s="183"/>
      <c r="F50" s="183"/>
      <c r="G50" s="184"/>
      <c r="H50" s="113">
        <f>SUM(H44:H49)</f>
        <v>0</v>
      </c>
      <c r="M50"/>
      <c r="N50"/>
      <c r="O50"/>
      <c r="P50"/>
      <c r="Q50"/>
      <c r="R50"/>
    </row>
    <row r="51" spans="1:18" s="30" customFormat="1" x14ac:dyDescent="0.25">
      <c r="A51" s="28"/>
      <c r="B51" s="28"/>
      <c r="C51" s="28"/>
      <c r="D51" s="29"/>
      <c r="E51" s="28"/>
      <c r="F51" s="29"/>
      <c r="G51" s="98"/>
      <c r="H51" s="74"/>
      <c r="M51"/>
      <c r="N51"/>
      <c r="O51"/>
      <c r="P51"/>
      <c r="Q51"/>
      <c r="R51"/>
    </row>
    <row r="52" spans="1:18" s="30" customFormat="1" x14ac:dyDescent="0.25">
      <c r="A52" s="28"/>
      <c r="B52" s="28"/>
      <c r="C52" s="28"/>
      <c r="D52" s="29"/>
      <c r="E52" s="28"/>
      <c r="F52" s="29"/>
      <c r="G52" s="98"/>
      <c r="H52" s="74"/>
      <c r="M52"/>
      <c r="N52"/>
      <c r="O52"/>
      <c r="P52"/>
      <c r="Q52"/>
      <c r="R52"/>
    </row>
    <row r="53" spans="1:18" s="30" customFormat="1" x14ac:dyDescent="0.25">
      <c r="A53" s="28"/>
      <c r="B53" s="28"/>
      <c r="C53" s="28"/>
      <c r="D53" s="29"/>
      <c r="E53" s="28"/>
      <c r="F53" s="29"/>
      <c r="G53" s="98"/>
      <c r="H53" s="74"/>
      <c r="M53"/>
      <c r="N53"/>
      <c r="O53"/>
      <c r="P53"/>
      <c r="Q53"/>
      <c r="R53"/>
    </row>
    <row r="54" spans="1:18" s="30" customFormat="1" x14ac:dyDescent="0.25">
      <c r="A54" s="28"/>
      <c r="B54" s="28"/>
      <c r="C54" s="28"/>
      <c r="D54" s="29"/>
      <c r="E54" s="28"/>
      <c r="F54" s="29"/>
      <c r="G54" s="98"/>
      <c r="H54" s="74"/>
      <c r="M54"/>
      <c r="N54"/>
      <c r="O54"/>
      <c r="P54"/>
      <c r="Q54"/>
      <c r="R54"/>
    </row>
    <row r="55" spans="1:18" s="30" customFormat="1" x14ac:dyDescent="0.25">
      <c r="A55" s="28"/>
      <c r="B55" s="28"/>
      <c r="C55" s="28"/>
      <c r="D55" s="29"/>
      <c r="E55" s="28"/>
      <c r="F55" s="29"/>
      <c r="G55" s="98"/>
      <c r="H55" s="74"/>
      <c r="M55"/>
      <c r="N55"/>
      <c r="O55"/>
      <c r="P55"/>
      <c r="Q55"/>
      <c r="R55"/>
    </row>
    <row r="56" spans="1:18" s="30" customFormat="1" x14ac:dyDescent="0.25">
      <c r="A56" s="28"/>
      <c r="B56" s="28"/>
      <c r="C56" s="28"/>
      <c r="D56" s="29"/>
      <c r="E56" s="29"/>
      <c r="F56" s="29"/>
      <c r="G56" s="98"/>
      <c r="H56" s="74"/>
      <c r="M56"/>
      <c r="N56"/>
      <c r="O56"/>
      <c r="P56"/>
      <c r="Q56"/>
      <c r="R56"/>
    </row>
    <row r="57" spans="1:18" s="30" customFormat="1" x14ac:dyDescent="0.25">
      <c r="A57" s="28"/>
      <c r="B57" s="28"/>
      <c r="C57" s="28"/>
      <c r="D57" s="29"/>
      <c r="E57" s="29"/>
      <c r="F57" s="29"/>
      <c r="G57" s="98"/>
      <c r="H57" s="74"/>
      <c r="M57"/>
      <c r="N57"/>
      <c r="O57"/>
      <c r="P57"/>
      <c r="Q57"/>
      <c r="R57"/>
    </row>
    <row r="58" spans="1:18" x14ac:dyDescent="0.25">
      <c r="A58" s="182" t="s">
        <v>184</v>
      </c>
      <c r="B58" s="183"/>
      <c r="C58" s="183"/>
      <c r="D58" s="183"/>
      <c r="E58" s="183"/>
      <c r="F58" s="183"/>
      <c r="G58" s="184"/>
      <c r="H58" s="85">
        <f>SUM(H51:H57)</f>
        <v>0</v>
      </c>
      <c r="M58"/>
      <c r="N58"/>
      <c r="O58"/>
      <c r="P58"/>
      <c r="Q58"/>
      <c r="R58"/>
    </row>
    <row r="59" spans="1:18" s="30" customFormat="1" x14ac:dyDescent="0.25">
      <c r="A59" s="28"/>
      <c r="B59" s="28"/>
      <c r="C59" s="28"/>
      <c r="D59" s="29"/>
      <c r="E59" s="29"/>
      <c r="F59" s="29"/>
      <c r="G59" s="98"/>
      <c r="H59" s="74"/>
      <c r="M59"/>
      <c r="N59"/>
      <c r="O59"/>
      <c r="P59"/>
      <c r="Q59"/>
      <c r="R59"/>
    </row>
    <row r="60" spans="1:18" s="30" customFormat="1" x14ac:dyDescent="0.25">
      <c r="A60" s="28"/>
      <c r="B60" s="28"/>
      <c r="C60" s="28"/>
      <c r="D60" s="29"/>
      <c r="E60" s="28"/>
      <c r="F60" s="29"/>
      <c r="G60" s="98"/>
      <c r="H60" s="74"/>
    </row>
    <row r="61" spans="1:18" s="30" customFormat="1" x14ac:dyDescent="0.25">
      <c r="A61" s="28"/>
      <c r="B61" s="28"/>
      <c r="C61" s="28"/>
      <c r="D61" s="29"/>
      <c r="E61" s="28"/>
      <c r="F61" s="29"/>
      <c r="G61" s="98"/>
      <c r="H61" s="74"/>
    </row>
    <row r="62" spans="1:18" s="30" customFormat="1" x14ac:dyDescent="0.25">
      <c r="A62" s="28"/>
      <c r="B62" s="28"/>
      <c r="C62" s="28"/>
      <c r="D62" s="29"/>
      <c r="E62" s="29"/>
      <c r="F62" s="29"/>
      <c r="G62" s="98"/>
      <c r="H62" s="74"/>
    </row>
    <row r="63" spans="1:18" s="30" customFormat="1" x14ac:dyDescent="0.25">
      <c r="A63" s="28"/>
      <c r="B63" s="28"/>
      <c r="C63" s="28"/>
      <c r="D63" s="29"/>
      <c r="E63" s="28"/>
      <c r="F63" s="29"/>
      <c r="G63" s="98"/>
      <c r="H63" s="74"/>
    </row>
    <row r="64" spans="1:18" s="30" customFormat="1" x14ac:dyDescent="0.25">
      <c r="A64" s="182" t="s">
        <v>185</v>
      </c>
      <c r="B64" s="183"/>
      <c r="C64" s="183"/>
      <c r="D64" s="183"/>
      <c r="E64" s="183"/>
      <c r="F64" s="183"/>
      <c r="G64" s="184"/>
      <c r="H64" s="113">
        <f>SUM(H59:H63)</f>
        <v>0</v>
      </c>
    </row>
    <row r="65" spans="1:8" s="30" customFormat="1" x14ac:dyDescent="0.25">
      <c r="A65" s="28"/>
      <c r="B65" s="28"/>
      <c r="C65" s="28"/>
      <c r="D65" s="29"/>
      <c r="E65" s="28"/>
      <c r="F65" s="29"/>
      <c r="G65" s="98"/>
      <c r="H65" s="74"/>
    </row>
    <row r="66" spans="1:8" s="30" customFormat="1" x14ac:dyDescent="0.25">
      <c r="A66" s="28"/>
      <c r="B66" s="28"/>
      <c r="C66" s="28"/>
      <c r="D66" s="29"/>
      <c r="E66" s="28"/>
      <c r="F66" s="29"/>
      <c r="G66" s="98"/>
      <c r="H66" s="74"/>
    </row>
    <row r="67" spans="1:8" s="30" customFormat="1" x14ac:dyDescent="0.25">
      <c r="A67" s="28"/>
      <c r="B67" s="28"/>
      <c r="C67" s="28"/>
      <c r="D67" s="29"/>
      <c r="E67" s="28"/>
      <c r="F67" s="29"/>
      <c r="G67" s="98"/>
      <c r="H67" s="74"/>
    </row>
    <row r="68" spans="1:8" s="30" customFormat="1" x14ac:dyDescent="0.25">
      <c r="A68" s="28"/>
      <c r="B68" s="28"/>
      <c r="C68" s="28"/>
      <c r="D68" s="29"/>
      <c r="E68" s="28"/>
      <c r="F68" s="29"/>
      <c r="G68" s="98"/>
      <c r="H68" s="74"/>
    </row>
    <row r="69" spans="1:8" s="30" customFormat="1" x14ac:dyDescent="0.25">
      <c r="A69" s="28"/>
      <c r="B69" s="28"/>
      <c r="C69" s="28"/>
      <c r="D69" s="29"/>
      <c r="E69" s="28"/>
      <c r="F69" s="29"/>
      <c r="G69" s="98"/>
      <c r="H69" s="74"/>
    </row>
    <row r="70" spans="1:8" s="30" customFormat="1" x14ac:dyDescent="0.25">
      <c r="A70" s="182" t="s">
        <v>186</v>
      </c>
      <c r="B70" s="183"/>
      <c r="C70" s="183"/>
      <c r="D70" s="183"/>
      <c r="E70" s="183"/>
      <c r="F70" s="183"/>
      <c r="G70" s="184"/>
      <c r="H70" s="113">
        <f>SUM(H65:H69)</f>
        <v>0</v>
      </c>
    </row>
    <row r="71" spans="1:8" s="30" customFormat="1" x14ac:dyDescent="0.25">
      <c r="A71" s="28"/>
      <c r="B71" s="28"/>
      <c r="C71" s="28"/>
      <c r="D71" s="29"/>
      <c r="E71" s="28"/>
      <c r="F71" s="29"/>
      <c r="G71" s="98"/>
      <c r="H71" s="74"/>
    </row>
    <row r="72" spans="1:8" s="30" customFormat="1" x14ac:dyDescent="0.25">
      <c r="A72" s="28"/>
      <c r="B72" s="28"/>
      <c r="C72" s="28"/>
      <c r="D72" s="29"/>
      <c r="E72" s="28"/>
      <c r="F72" s="29"/>
      <c r="G72" s="98"/>
      <c r="H72" s="74"/>
    </row>
    <row r="73" spans="1:8" s="30" customFormat="1" x14ac:dyDescent="0.25">
      <c r="A73" s="28"/>
      <c r="B73" s="28"/>
      <c r="C73" s="28"/>
      <c r="D73" s="29"/>
      <c r="E73" s="28"/>
      <c r="F73" s="29"/>
      <c r="G73" s="98"/>
      <c r="H73" s="74"/>
    </row>
    <row r="74" spans="1:8" s="30" customFormat="1" x14ac:dyDescent="0.25">
      <c r="A74" s="28"/>
      <c r="B74" s="28"/>
      <c r="C74" s="28"/>
      <c r="D74" s="29"/>
      <c r="E74" s="28"/>
      <c r="F74" s="29"/>
      <c r="G74" s="98"/>
      <c r="H74" s="74"/>
    </row>
    <row r="75" spans="1:8" s="30" customFormat="1" x14ac:dyDescent="0.25">
      <c r="A75" s="28"/>
      <c r="B75" s="28"/>
      <c r="C75" s="28"/>
      <c r="D75" s="29"/>
      <c r="E75" s="28"/>
      <c r="F75" s="29"/>
      <c r="G75" s="98"/>
      <c r="H75" s="74"/>
    </row>
    <row r="76" spans="1:8" s="30" customFormat="1" x14ac:dyDescent="0.25">
      <c r="A76" s="28"/>
      <c r="B76" s="28"/>
      <c r="C76" s="28"/>
      <c r="D76" s="29"/>
      <c r="E76" s="29"/>
      <c r="F76" s="29"/>
      <c r="G76" s="98"/>
      <c r="H76" s="74"/>
    </row>
    <row r="77" spans="1:8" x14ac:dyDescent="0.25">
      <c r="A77" s="182" t="s">
        <v>187</v>
      </c>
      <c r="B77" s="183"/>
      <c r="C77" s="183"/>
      <c r="D77" s="183"/>
      <c r="E77" s="183"/>
      <c r="F77" s="183"/>
      <c r="G77" s="184"/>
      <c r="H77" s="85">
        <f>SUM(H71:H76)</f>
        <v>0</v>
      </c>
    </row>
    <row r="78" spans="1:8" x14ac:dyDescent="0.25">
      <c r="A78" s="175" t="s">
        <v>61</v>
      </c>
      <c r="B78" s="175"/>
      <c r="C78" s="176"/>
      <c r="D78" s="17"/>
      <c r="E78" s="17"/>
      <c r="F78" s="17"/>
      <c r="G78" s="5"/>
      <c r="H78" s="85">
        <f>SUM(H43,H50,H58,H64,H70,H77)</f>
        <v>6154.96</v>
      </c>
    </row>
  </sheetData>
  <sheetProtection formatCells="0" formatColumns="0" insertColumns="0" insertRows="0" deleteColumns="0" deleteRows="0" selectLockedCells="1"/>
  <mergeCells count="11">
    <mergeCell ref="A78:C78"/>
    <mergeCell ref="B4:G4"/>
    <mergeCell ref="H4:H6"/>
    <mergeCell ref="A5:A6"/>
    <mergeCell ref="B5:G5"/>
    <mergeCell ref="A58:G58"/>
    <mergeCell ref="A77:G77"/>
    <mergeCell ref="A43:G43"/>
    <mergeCell ref="A50:G50"/>
    <mergeCell ref="A64:G64"/>
    <mergeCell ref="A70:G70"/>
  </mergeCells>
  <dataValidations xWindow="680" yWindow="473"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51:F57 F71:F76 F44:F49 F59:F63 F65:F69 F23:F29 F19:F21 F7:F11 F15:F17 F35:F41 F31:F33">
      <formula1>E7</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topLeftCell="A25" workbookViewId="0">
      <selection activeCell="B63" sqref="B63"/>
    </sheetView>
  </sheetViews>
  <sheetFormatPr defaultColWidth="9.140625" defaultRowHeight="15.75" x14ac:dyDescent="0.25"/>
  <cols>
    <col min="1" max="1" width="9.140625" style="19"/>
    <col min="2" max="2" width="18.28515625" style="19" customWidth="1"/>
    <col min="3" max="3" width="25.5703125" style="19" customWidth="1"/>
    <col min="4" max="4" width="16.7109375" style="15" customWidth="1"/>
    <col min="5" max="6" width="15.7109375" style="15" customWidth="1"/>
    <col min="7" max="7" width="15.42578125" style="19" customWidth="1"/>
    <col min="8" max="16384" width="9.140625" style="19"/>
  </cols>
  <sheetData>
    <row r="1" spans="1:8" x14ac:dyDescent="0.25">
      <c r="A1" s="3" t="s">
        <v>191</v>
      </c>
      <c r="B1" s="3"/>
    </row>
    <row r="3" spans="1:8" x14ac:dyDescent="0.25">
      <c r="A3" s="17"/>
      <c r="B3" s="189" t="s">
        <v>11</v>
      </c>
      <c r="C3" s="190"/>
      <c r="D3" s="190"/>
      <c r="E3" s="190"/>
      <c r="F3" s="190"/>
      <c r="G3" s="191"/>
      <c r="H3" s="192" t="s">
        <v>16</v>
      </c>
    </row>
    <row r="4" spans="1:8" ht="15.75" customHeight="1" x14ac:dyDescent="0.25">
      <c r="A4" s="170" t="s">
        <v>2</v>
      </c>
      <c r="B4" s="195" t="s">
        <v>83</v>
      </c>
      <c r="C4" s="196"/>
      <c r="D4" s="196"/>
      <c r="E4" s="196"/>
      <c r="F4" s="196"/>
      <c r="G4" s="197"/>
      <c r="H4" s="193"/>
    </row>
    <row r="5" spans="1:8" ht="31.5" x14ac:dyDescent="0.25">
      <c r="A5" s="171"/>
      <c r="B5" s="5" t="s">
        <v>51</v>
      </c>
      <c r="C5" s="5" t="s">
        <v>52</v>
      </c>
      <c r="D5" s="5" t="s">
        <v>53</v>
      </c>
      <c r="E5" s="5" t="s">
        <v>54</v>
      </c>
      <c r="F5" s="5" t="s">
        <v>63</v>
      </c>
      <c r="G5" s="5" t="s">
        <v>55</v>
      </c>
      <c r="H5" s="194"/>
    </row>
    <row r="6" spans="1:8" s="30" customFormat="1" ht="63" x14ac:dyDescent="0.25">
      <c r="A6" s="28"/>
      <c r="B6" s="98" t="s">
        <v>227</v>
      </c>
      <c r="C6" s="28" t="s">
        <v>201</v>
      </c>
      <c r="D6" s="29" t="s">
        <v>202</v>
      </c>
      <c r="E6" s="29">
        <v>42328</v>
      </c>
      <c r="F6" s="29">
        <v>42349</v>
      </c>
      <c r="G6" s="98" t="s">
        <v>203</v>
      </c>
      <c r="H6" s="74">
        <v>106.01</v>
      </c>
    </row>
    <row r="7" spans="1:8" s="30" customFormat="1" x14ac:dyDescent="0.25">
      <c r="A7" s="182" t="s">
        <v>182</v>
      </c>
      <c r="B7" s="183"/>
      <c r="C7" s="183"/>
      <c r="D7" s="183"/>
      <c r="E7" s="183"/>
      <c r="F7" s="183"/>
      <c r="G7" s="184"/>
      <c r="H7" s="113">
        <f>SUM(H6:H6)</f>
        <v>106.01</v>
      </c>
    </row>
    <row r="8" spans="1:8" s="30" customFormat="1" x14ac:dyDescent="0.25">
      <c r="A8" s="28"/>
      <c r="B8" s="28"/>
      <c r="C8" s="28"/>
      <c r="D8" s="29"/>
      <c r="E8" s="28"/>
      <c r="F8" s="29"/>
      <c r="G8" s="28"/>
      <c r="H8" s="74"/>
    </row>
    <row r="9" spans="1:8" s="30" customFormat="1" x14ac:dyDescent="0.25">
      <c r="A9" s="28"/>
      <c r="B9" s="28"/>
      <c r="C9" s="28"/>
      <c r="D9" s="29"/>
      <c r="E9" s="28"/>
      <c r="F9" s="29"/>
      <c r="G9" s="28"/>
      <c r="H9" s="74"/>
    </row>
    <row r="10" spans="1:8" s="30" customFormat="1" x14ac:dyDescent="0.25">
      <c r="A10" s="28"/>
      <c r="B10" s="28"/>
      <c r="C10" s="28"/>
      <c r="D10" s="29"/>
      <c r="E10" s="28"/>
      <c r="F10" s="29"/>
      <c r="G10" s="28"/>
      <c r="H10" s="74"/>
    </row>
    <row r="11" spans="1:8" s="30" customFormat="1" x14ac:dyDescent="0.25">
      <c r="A11" s="28"/>
      <c r="B11" s="28"/>
      <c r="C11" s="28"/>
      <c r="D11" s="29"/>
      <c r="E11" s="28"/>
      <c r="F11" s="29"/>
      <c r="G11" s="28"/>
      <c r="H11" s="74"/>
    </row>
    <row r="12" spans="1:8" s="30" customFormat="1" x14ac:dyDescent="0.25">
      <c r="A12" s="28"/>
      <c r="B12" s="28"/>
      <c r="C12" s="28"/>
      <c r="D12" s="29"/>
      <c r="E12" s="28"/>
      <c r="F12" s="29"/>
      <c r="G12" s="28"/>
      <c r="H12" s="74"/>
    </row>
    <row r="13" spans="1:8" s="30" customFormat="1" x14ac:dyDescent="0.25">
      <c r="A13" s="28"/>
      <c r="B13" s="28"/>
      <c r="C13" s="28"/>
      <c r="D13" s="29"/>
      <c r="E13" s="28"/>
      <c r="F13" s="29"/>
      <c r="G13" s="28"/>
      <c r="H13" s="74"/>
    </row>
    <row r="14" spans="1:8" s="30" customFormat="1" x14ac:dyDescent="0.25">
      <c r="A14" s="182" t="s">
        <v>183</v>
      </c>
      <c r="B14" s="183"/>
      <c r="C14" s="183"/>
      <c r="D14" s="183"/>
      <c r="E14" s="183"/>
      <c r="F14" s="183"/>
      <c r="G14" s="184"/>
      <c r="H14" s="113">
        <f>SUM(H8:H13)</f>
        <v>0</v>
      </c>
    </row>
    <row r="15" spans="1:8" s="30" customFormat="1" x14ac:dyDescent="0.25">
      <c r="A15" s="28"/>
      <c r="B15" s="28"/>
      <c r="C15" s="28"/>
      <c r="D15" s="29"/>
      <c r="E15" s="28"/>
      <c r="F15" s="29"/>
      <c r="G15" s="28"/>
      <c r="H15" s="74"/>
    </row>
    <row r="16" spans="1:8" s="30" customFormat="1" x14ac:dyDescent="0.25">
      <c r="A16" s="28"/>
      <c r="B16" s="28"/>
      <c r="C16" s="28"/>
      <c r="D16" s="29"/>
      <c r="E16" s="28"/>
      <c r="F16" s="29"/>
      <c r="G16" s="28"/>
      <c r="H16" s="74"/>
    </row>
    <row r="17" spans="1:8" s="30" customFormat="1" x14ac:dyDescent="0.25">
      <c r="A17" s="28"/>
      <c r="B17" s="28"/>
      <c r="C17" s="28"/>
      <c r="D17" s="29"/>
      <c r="E17" s="28"/>
      <c r="F17" s="29"/>
      <c r="G17" s="28"/>
      <c r="H17" s="74"/>
    </row>
    <row r="18" spans="1:8" s="30" customFormat="1" x14ac:dyDescent="0.25">
      <c r="A18" s="28"/>
      <c r="B18" s="28"/>
      <c r="C18" s="28"/>
      <c r="D18" s="29"/>
      <c r="E18" s="28"/>
      <c r="F18" s="29"/>
      <c r="G18" s="28"/>
      <c r="H18" s="74"/>
    </row>
    <row r="19" spans="1:8" x14ac:dyDescent="0.25">
      <c r="A19" s="28"/>
      <c r="B19" s="28"/>
      <c r="C19" s="28"/>
      <c r="D19" s="29"/>
      <c r="E19" s="28"/>
      <c r="F19" s="29"/>
      <c r="G19" s="28"/>
      <c r="H19" s="74"/>
    </row>
    <row r="20" spans="1:8" s="30" customFormat="1" x14ac:dyDescent="0.25">
      <c r="A20" s="28"/>
      <c r="B20" s="28"/>
      <c r="C20" s="28"/>
      <c r="D20" s="29"/>
      <c r="E20" s="29"/>
      <c r="F20" s="29"/>
      <c r="G20" s="28"/>
      <c r="H20" s="74"/>
    </row>
    <row r="21" spans="1:8" s="30" customFormat="1" x14ac:dyDescent="0.25">
      <c r="A21" s="28"/>
      <c r="B21" s="28"/>
      <c r="C21" s="28"/>
      <c r="D21" s="29"/>
      <c r="E21" s="29"/>
      <c r="F21" s="29"/>
      <c r="G21" s="28"/>
      <c r="H21" s="74"/>
    </row>
    <row r="22" spans="1:8" s="30" customFormat="1" x14ac:dyDescent="0.25">
      <c r="A22" s="182" t="s">
        <v>184</v>
      </c>
      <c r="B22" s="183"/>
      <c r="C22" s="183"/>
      <c r="D22" s="183"/>
      <c r="E22" s="183"/>
      <c r="F22" s="183"/>
      <c r="G22" s="184"/>
      <c r="H22" s="85">
        <f>SUM(H15:H21)</f>
        <v>0</v>
      </c>
    </row>
    <row r="23" spans="1:8" s="30" customFormat="1" x14ac:dyDescent="0.25">
      <c r="A23" s="28"/>
      <c r="B23" s="28"/>
      <c r="C23" s="28"/>
      <c r="D23" s="29"/>
      <c r="E23" s="29"/>
      <c r="F23" s="29"/>
      <c r="G23" s="28"/>
      <c r="H23" s="74"/>
    </row>
    <row r="24" spans="1:8" s="30" customFormat="1" x14ac:dyDescent="0.25">
      <c r="A24" s="28"/>
      <c r="B24" s="28"/>
      <c r="C24" s="28"/>
      <c r="D24" s="29"/>
      <c r="E24" s="28"/>
      <c r="F24" s="29"/>
      <c r="G24" s="28"/>
      <c r="H24" s="74"/>
    </row>
    <row r="25" spans="1:8" s="30" customFormat="1" x14ac:dyDescent="0.25">
      <c r="A25" s="28"/>
      <c r="B25" s="28"/>
      <c r="C25" s="28"/>
      <c r="D25" s="29"/>
      <c r="E25" s="28"/>
      <c r="F25" s="29"/>
      <c r="G25" s="28"/>
      <c r="H25" s="74"/>
    </row>
    <row r="26" spans="1:8" s="30" customFormat="1" x14ac:dyDescent="0.25">
      <c r="A26" s="28"/>
      <c r="B26" s="28"/>
      <c r="C26" s="28"/>
      <c r="D26" s="29"/>
      <c r="E26" s="29"/>
      <c r="F26" s="29"/>
      <c r="G26" s="28"/>
      <c r="H26" s="74"/>
    </row>
    <row r="27" spans="1:8" s="30" customFormat="1" x14ac:dyDescent="0.25">
      <c r="A27" s="28"/>
      <c r="B27" s="28"/>
      <c r="C27" s="28"/>
      <c r="D27" s="29"/>
      <c r="E27" s="28"/>
      <c r="F27" s="29"/>
      <c r="G27" s="28"/>
      <c r="H27" s="74"/>
    </row>
    <row r="28" spans="1:8" s="30" customFormat="1" x14ac:dyDescent="0.25">
      <c r="A28" s="182" t="s">
        <v>185</v>
      </c>
      <c r="B28" s="183"/>
      <c r="C28" s="183"/>
      <c r="D28" s="183"/>
      <c r="E28" s="183"/>
      <c r="F28" s="183"/>
      <c r="G28" s="184"/>
      <c r="H28" s="113">
        <f>SUM(H23:H27)</f>
        <v>0</v>
      </c>
    </row>
    <row r="29" spans="1:8" s="30" customFormat="1" x14ac:dyDescent="0.25">
      <c r="A29" s="28"/>
      <c r="B29" s="28"/>
      <c r="C29" s="28"/>
      <c r="D29" s="29"/>
      <c r="E29" s="28"/>
      <c r="F29" s="29"/>
      <c r="G29" s="28"/>
      <c r="H29" s="74"/>
    </row>
    <row r="30" spans="1:8" s="30" customFormat="1" x14ac:dyDescent="0.25">
      <c r="A30" s="28"/>
      <c r="B30" s="28"/>
      <c r="C30" s="28"/>
      <c r="D30" s="29"/>
      <c r="E30" s="28"/>
      <c r="F30" s="29"/>
      <c r="G30" s="28"/>
      <c r="H30" s="74"/>
    </row>
    <row r="31" spans="1:8" s="30" customFormat="1" x14ac:dyDescent="0.25">
      <c r="A31" s="28"/>
      <c r="B31" s="28"/>
      <c r="C31" s="28"/>
      <c r="D31" s="29"/>
      <c r="E31" s="28"/>
      <c r="F31" s="29"/>
      <c r="G31" s="28"/>
      <c r="H31" s="74"/>
    </row>
    <row r="32" spans="1:8" s="30" customFormat="1" x14ac:dyDescent="0.25">
      <c r="A32" s="28"/>
      <c r="B32" s="28"/>
      <c r="C32" s="28"/>
      <c r="D32" s="29"/>
      <c r="E32" s="28"/>
      <c r="F32" s="29"/>
      <c r="G32" s="28"/>
      <c r="H32" s="74"/>
    </row>
    <row r="33" spans="1:8" s="30" customFormat="1" x14ac:dyDescent="0.25">
      <c r="A33" s="28"/>
      <c r="B33" s="28"/>
      <c r="C33" s="28"/>
      <c r="D33" s="29"/>
      <c r="E33" s="28"/>
      <c r="F33" s="29"/>
      <c r="G33" s="28"/>
      <c r="H33" s="74"/>
    </row>
    <row r="34" spans="1:8" s="30" customFormat="1" x14ac:dyDescent="0.25">
      <c r="A34" s="182" t="s">
        <v>186</v>
      </c>
      <c r="B34" s="183"/>
      <c r="C34" s="183"/>
      <c r="D34" s="183"/>
      <c r="E34" s="183"/>
      <c r="F34" s="183"/>
      <c r="G34" s="184"/>
      <c r="H34" s="113">
        <f>SUM(H29:H33)</f>
        <v>0</v>
      </c>
    </row>
    <row r="35" spans="1:8" s="30" customFormat="1" x14ac:dyDescent="0.25">
      <c r="A35" s="28"/>
      <c r="B35" s="28"/>
      <c r="C35" s="28"/>
      <c r="D35" s="29"/>
      <c r="E35" s="28"/>
      <c r="F35" s="29"/>
      <c r="G35" s="28"/>
      <c r="H35" s="74"/>
    </row>
    <row r="36" spans="1:8" s="30" customFormat="1" x14ac:dyDescent="0.25">
      <c r="A36" s="28"/>
      <c r="B36" s="28"/>
      <c r="C36" s="28"/>
      <c r="D36" s="29"/>
      <c r="E36" s="28"/>
      <c r="F36" s="29"/>
      <c r="G36" s="28"/>
      <c r="H36" s="74"/>
    </row>
    <row r="37" spans="1:8" x14ac:dyDescent="0.25">
      <c r="A37" s="28"/>
      <c r="B37" s="28"/>
      <c r="C37" s="28"/>
      <c r="D37" s="29"/>
      <c r="E37" s="28"/>
      <c r="F37" s="29"/>
      <c r="G37" s="28"/>
      <c r="H37" s="74"/>
    </row>
    <row r="38" spans="1:8" x14ac:dyDescent="0.25">
      <c r="A38" s="28"/>
      <c r="B38" s="28"/>
      <c r="C38" s="28"/>
      <c r="D38" s="29"/>
      <c r="E38" s="28"/>
      <c r="F38" s="29"/>
      <c r="G38" s="28"/>
      <c r="H38" s="74"/>
    </row>
    <row r="39" spans="1:8" x14ac:dyDescent="0.25">
      <c r="A39" s="28"/>
      <c r="B39" s="28"/>
      <c r="C39" s="28"/>
      <c r="D39" s="29"/>
      <c r="E39" s="28"/>
      <c r="F39" s="29"/>
      <c r="G39" s="28"/>
      <c r="H39" s="74"/>
    </row>
    <row r="40" spans="1:8" x14ac:dyDescent="0.25">
      <c r="A40" s="28"/>
      <c r="B40" s="28"/>
      <c r="C40" s="28"/>
      <c r="D40" s="29"/>
      <c r="E40" s="29"/>
      <c r="F40" s="29"/>
      <c r="G40" s="28"/>
      <c r="H40" s="74"/>
    </row>
    <row r="41" spans="1:8" x14ac:dyDescent="0.25">
      <c r="A41" s="182" t="s">
        <v>187</v>
      </c>
      <c r="B41" s="183"/>
      <c r="C41" s="183"/>
      <c r="D41" s="183"/>
      <c r="E41" s="183"/>
      <c r="F41" s="183"/>
      <c r="G41" s="184"/>
      <c r="H41" s="85">
        <f>SUM(H35:H40)</f>
        <v>0</v>
      </c>
    </row>
    <row r="42" spans="1:8" x14ac:dyDescent="0.25">
      <c r="A42" s="186" t="s">
        <v>188</v>
      </c>
      <c r="B42" s="187"/>
      <c r="C42" s="188"/>
      <c r="D42" s="17"/>
      <c r="E42" s="17"/>
      <c r="F42" s="17"/>
      <c r="G42" s="17"/>
      <c r="H42" s="85">
        <f>SUM(H7,H14,H22,H28,H34,H41)</f>
        <v>106.01</v>
      </c>
    </row>
  </sheetData>
  <sheetProtection formatCells="0" formatColumns="0" formatRows="0" insertColumns="0" insertRows="0" deleteColumns="0" deleteRows="0" selectLockedCells="1"/>
  <mergeCells count="11">
    <mergeCell ref="A41:G41"/>
    <mergeCell ref="A42:C42"/>
    <mergeCell ref="B3:G3"/>
    <mergeCell ref="H3:H5"/>
    <mergeCell ref="A4:A5"/>
    <mergeCell ref="B4:G4"/>
    <mergeCell ref="A7:G7"/>
    <mergeCell ref="A14:G14"/>
    <mergeCell ref="A22:G22"/>
    <mergeCell ref="A28:G28"/>
    <mergeCell ref="A34:G34"/>
  </mergeCells>
  <dataValidations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15:F21 F8:F13 F23:F27 F29:F33 F35:F40 F6">
      <formula1>E6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7"/>
  <sheetViews>
    <sheetView workbookViewId="0">
      <selection activeCell="D51" sqref="D51"/>
    </sheetView>
  </sheetViews>
  <sheetFormatPr defaultColWidth="9.140625" defaultRowHeight="15.75" x14ac:dyDescent="0.25"/>
  <cols>
    <col min="1" max="1" width="9.140625" style="19"/>
    <col min="2" max="2" width="18.28515625" style="19" customWidth="1"/>
    <col min="3" max="3" width="25.5703125" style="19" customWidth="1"/>
    <col min="4" max="4" width="16.7109375" style="15" customWidth="1"/>
    <col min="5" max="6" width="15.7109375" style="15" customWidth="1"/>
    <col min="7" max="7" width="15.42578125" style="19" customWidth="1"/>
    <col min="8" max="16384" width="9.140625" style="19"/>
  </cols>
  <sheetData>
    <row r="1" spans="1:8" x14ac:dyDescent="0.25">
      <c r="A1" s="3" t="s">
        <v>189</v>
      </c>
      <c r="B1" s="3"/>
    </row>
    <row r="3" spans="1:8" x14ac:dyDescent="0.25">
      <c r="A3" s="17"/>
      <c r="B3" s="189" t="s">
        <v>11</v>
      </c>
      <c r="C3" s="190"/>
      <c r="D3" s="190"/>
      <c r="E3" s="190"/>
      <c r="F3" s="190"/>
      <c r="G3" s="191"/>
      <c r="H3" s="192" t="s">
        <v>16</v>
      </c>
    </row>
    <row r="4" spans="1:8" ht="15.75" customHeight="1" x14ac:dyDescent="0.25">
      <c r="A4" s="170" t="s">
        <v>2</v>
      </c>
      <c r="B4" s="195" t="s">
        <v>83</v>
      </c>
      <c r="C4" s="196"/>
      <c r="D4" s="196"/>
      <c r="E4" s="196"/>
      <c r="F4" s="196"/>
      <c r="G4" s="197"/>
      <c r="H4" s="193"/>
    </row>
    <row r="5" spans="1:8" ht="31.5" x14ac:dyDescent="0.25">
      <c r="A5" s="171"/>
      <c r="B5" s="5" t="s">
        <v>51</v>
      </c>
      <c r="C5" s="5" t="s">
        <v>52</v>
      </c>
      <c r="D5" s="5" t="s">
        <v>53</v>
      </c>
      <c r="E5" s="5" t="s">
        <v>54</v>
      </c>
      <c r="F5" s="5" t="s">
        <v>63</v>
      </c>
      <c r="G5" s="5" t="s">
        <v>55</v>
      </c>
      <c r="H5" s="194"/>
    </row>
    <row r="6" spans="1:8" s="30" customFormat="1" x14ac:dyDescent="0.25">
      <c r="A6" s="28"/>
      <c r="B6" s="28"/>
      <c r="C6" s="28"/>
      <c r="D6" s="29"/>
      <c r="E6" s="29"/>
      <c r="F6" s="29"/>
      <c r="G6" s="28"/>
      <c r="H6" s="74"/>
    </row>
    <row r="7" spans="1:8" s="30" customFormat="1" x14ac:dyDescent="0.25">
      <c r="A7" s="28"/>
      <c r="B7" s="28"/>
      <c r="C7" s="28"/>
      <c r="D7" s="29"/>
      <c r="E7" s="29"/>
      <c r="F7" s="29"/>
      <c r="G7" s="28"/>
      <c r="H7" s="74"/>
    </row>
    <row r="8" spans="1:8" s="30" customFormat="1" x14ac:dyDescent="0.25">
      <c r="A8" s="28"/>
      <c r="B8" s="28"/>
      <c r="C8" s="28"/>
      <c r="D8" s="29"/>
      <c r="E8" s="29"/>
      <c r="F8" s="29"/>
      <c r="G8" s="28"/>
      <c r="H8" s="74"/>
    </row>
    <row r="9" spans="1:8" s="30" customFormat="1" x14ac:dyDescent="0.25">
      <c r="A9" s="28"/>
      <c r="B9" s="28"/>
      <c r="C9" s="28"/>
      <c r="D9" s="29"/>
      <c r="E9" s="29"/>
      <c r="F9" s="29"/>
      <c r="G9" s="28"/>
      <c r="H9" s="74"/>
    </row>
    <row r="10" spans="1:8" s="30" customFormat="1" x14ac:dyDescent="0.25">
      <c r="A10" s="28"/>
      <c r="B10" s="28"/>
      <c r="C10" s="28"/>
      <c r="D10" s="29"/>
      <c r="E10" s="28"/>
      <c r="F10" s="29"/>
      <c r="G10" s="28"/>
      <c r="H10" s="74"/>
    </row>
    <row r="11" spans="1:8" s="30" customFormat="1" x14ac:dyDescent="0.25">
      <c r="A11" s="28"/>
      <c r="B11" s="28"/>
      <c r="C11" s="28"/>
      <c r="D11" s="29"/>
      <c r="E11" s="28"/>
      <c r="F11" s="29"/>
      <c r="G11" s="28"/>
      <c r="H11" s="74"/>
    </row>
    <row r="12" spans="1:8" s="30" customFormat="1" x14ac:dyDescent="0.25">
      <c r="A12" s="182" t="s">
        <v>182</v>
      </c>
      <c r="B12" s="183"/>
      <c r="C12" s="183"/>
      <c r="D12" s="183"/>
      <c r="E12" s="183"/>
      <c r="F12" s="183"/>
      <c r="G12" s="184"/>
      <c r="H12" s="113">
        <f>SUM(H6:H11)</f>
        <v>0</v>
      </c>
    </row>
    <row r="13" spans="1:8" s="30" customFormat="1" x14ac:dyDescent="0.25">
      <c r="A13" s="28"/>
      <c r="B13" s="28"/>
      <c r="C13" s="28"/>
      <c r="D13" s="29"/>
      <c r="E13" s="28"/>
      <c r="F13" s="29"/>
      <c r="G13" s="28"/>
      <c r="H13" s="74"/>
    </row>
    <row r="14" spans="1:8" s="30" customFormat="1" x14ac:dyDescent="0.25">
      <c r="A14" s="28"/>
      <c r="B14" s="28"/>
      <c r="C14" s="28"/>
      <c r="D14" s="29"/>
      <c r="E14" s="28"/>
      <c r="F14" s="29"/>
      <c r="G14" s="28"/>
      <c r="H14" s="74"/>
    </row>
    <row r="15" spans="1:8" s="30" customFormat="1" x14ac:dyDescent="0.25">
      <c r="A15" s="28"/>
      <c r="B15" s="28"/>
      <c r="C15" s="28"/>
      <c r="D15" s="29"/>
      <c r="E15" s="28"/>
      <c r="F15" s="29"/>
      <c r="G15" s="28"/>
      <c r="H15" s="74"/>
    </row>
    <row r="16" spans="1:8" s="30" customFormat="1" x14ac:dyDescent="0.25">
      <c r="A16" s="28"/>
      <c r="B16" s="28"/>
      <c r="C16" s="28"/>
      <c r="D16" s="29"/>
      <c r="E16" s="28"/>
      <c r="F16" s="29"/>
      <c r="G16" s="28"/>
      <c r="H16" s="74"/>
    </row>
    <row r="17" spans="1:8" s="30" customFormat="1" x14ac:dyDescent="0.25">
      <c r="A17" s="28"/>
      <c r="B17" s="28"/>
      <c r="C17" s="28"/>
      <c r="D17" s="29"/>
      <c r="E17" s="28"/>
      <c r="F17" s="29"/>
      <c r="G17" s="28"/>
      <c r="H17" s="74"/>
    </row>
    <row r="18" spans="1:8" s="30" customFormat="1" x14ac:dyDescent="0.25">
      <c r="A18" s="28"/>
      <c r="B18" s="28"/>
      <c r="C18" s="28"/>
      <c r="D18" s="29"/>
      <c r="E18" s="28"/>
      <c r="F18" s="29"/>
      <c r="G18" s="28"/>
      <c r="H18" s="74"/>
    </row>
    <row r="19" spans="1:8" s="30" customFormat="1" x14ac:dyDescent="0.25">
      <c r="A19" s="182" t="s">
        <v>183</v>
      </c>
      <c r="B19" s="183"/>
      <c r="C19" s="183"/>
      <c r="D19" s="183"/>
      <c r="E19" s="183"/>
      <c r="F19" s="183"/>
      <c r="G19" s="184"/>
      <c r="H19" s="113">
        <f>SUM(H13:H18)</f>
        <v>0</v>
      </c>
    </row>
    <row r="20" spans="1:8" s="30" customFormat="1" x14ac:dyDescent="0.25">
      <c r="A20" s="28"/>
      <c r="B20" s="28"/>
      <c r="C20" s="28"/>
      <c r="D20" s="29"/>
      <c r="E20" s="28"/>
      <c r="F20" s="29"/>
      <c r="G20" s="28"/>
      <c r="H20" s="74"/>
    </row>
    <row r="21" spans="1:8" s="30" customFormat="1" x14ac:dyDescent="0.25">
      <c r="A21" s="28"/>
      <c r="B21" s="28"/>
      <c r="C21" s="28"/>
      <c r="D21" s="29"/>
      <c r="E21" s="28"/>
      <c r="F21" s="29"/>
      <c r="G21" s="28"/>
      <c r="H21" s="74"/>
    </row>
    <row r="22" spans="1:8" s="30" customFormat="1" x14ac:dyDescent="0.25">
      <c r="A22" s="28"/>
      <c r="B22" s="28"/>
      <c r="C22" s="28"/>
      <c r="D22" s="29"/>
      <c r="E22" s="28"/>
      <c r="F22" s="29"/>
      <c r="G22" s="28"/>
      <c r="H22" s="74"/>
    </row>
    <row r="23" spans="1:8" s="30" customFormat="1" x14ac:dyDescent="0.25">
      <c r="A23" s="28"/>
      <c r="B23" s="28"/>
      <c r="C23" s="28"/>
      <c r="D23" s="29"/>
      <c r="E23" s="28"/>
      <c r="F23" s="29"/>
      <c r="G23" s="28"/>
      <c r="H23" s="74"/>
    </row>
    <row r="24" spans="1:8" x14ac:dyDescent="0.25">
      <c r="A24" s="28"/>
      <c r="B24" s="28"/>
      <c r="C24" s="28"/>
      <c r="D24" s="29"/>
      <c r="E24" s="28"/>
      <c r="F24" s="29"/>
      <c r="G24" s="28"/>
      <c r="H24" s="74"/>
    </row>
    <row r="25" spans="1:8" s="30" customFormat="1" x14ac:dyDescent="0.25">
      <c r="A25" s="28"/>
      <c r="B25" s="28"/>
      <c r="C25" s="28"/>
      <c r="D25" s="29"/>
      <c r="E25" s="29"/>
      <c r="F25" s="29"/>
      <c r="G25" s="28"/>
      <c r="H25" s="74"/>
    </row>
    <row r="26" spans="1:8" s="30" customFormat="1" x14ac:dyDescent="0.25">
      <c r="A26" s="28"/>
      <c r="B26" s="28"/>
      <c r="C26" s="28"/>
      <c r="D26" s="29"/>
      <c r="E26" s="29"/>
      <c r="F26" s="29"/>
      <c r="G26" s="28"/>
      <c r="H26" s="74"/>
    </row>
    <row r="27" spans="1:8" s="30" customFormat="1" x14ac:dyDescent="0.25">
      <c r="A27" s="182" t="s">
        <v>184</v>
      </c>
      <c r="B27" s="183"/>
      <c r="C27" s="183"/>
      <c r="D27" s="183"/>
      <c r="E27" s="183"/>
      <c r="F27" s="183"/>
      <c r="G27" s="184"/>
      <c r="H27" s="85">
        <f>SUM(H20:H26)</f>
        <v>0</v>
      </c>
    </row>
    <row r="28" spans="1:8" s="30" customFormat="1" x14ac:dyDescent="0.25">
      <c r="A28" s="28"/>
      <c r="B28" s="28"/>
      <c r="C28" s="28"/>
      <c r="D28" s="29"/>
      <c r="E28" s="29"/>
      <c r="F28" s="29"/>
      <c r="G28" s="28"/>
      <c r="H28" s="74"/>
    </row>
    <row r="29" spans="1:8" s="30" customFormat="1" x14ac:dyDescent="0.25">
      <c r="A29" s="28"/>
      <c r="B29" s="28"/>
      <c r="C29" s="28"/>
      <c r="D29" s="29"/>
      <c r="E29" s="28"/>
      <c r="F29" s="29"/>
      <c r="G29" s="28"/>
      <c r="H29" s="74"/>
    </row>
    <row r="30" spans="1:8" s="30" customFormat="1" x14ac:dyDescent="0.25">
      <c r="A30" s="28"/>
      <c r="B30" s="28"/>
      <c r="C30" s="28"/>
      <c r="D30" s="29"/>
      <c r="E30" s="28"/>
      <c r="F30" s="29"/>
      <c r="G30" s="28"/>
      <c r="H30" s="74"/>
    </row>
    <row r="31" spans="1:8" s="30" customFormat="1" x14ac:dyDescent="0.25">
      <c r="A31" s="28"/>
      <c r="B31" s="28"/>
      <c r="C31" s="28"/>
      <c r="D31" s="29"/>
      <c r="E31" s="29"/>
      <c r="F31" s="29"/>
      <c r="G31" s="28"/>
      <c r="H31" s="74"/>
    </row>
    <row r="32" spans="1:8" s="30" customFormat="1" x14ac:dyDescent="0.25">
      <c r="A32" s="28"/>
      <c r="B32" s="28"/>
      <c r="C32" s="28"/>
      <c r="D32" s="29"/>
      <c r="E32" s="28"/>
      <c r="F32" s="29"/>
      <c r="G32" s="28"/>
      <c r="H32" s="74"/>
    </row>
    <row r="33" spans="1:8" s="30" customFormat="1" x14ac:dyDescent="0.25">
      <c r="A33" s="182" t="s">
        <v>185</v>
      </c>
      <c r="B33" s="183"/>
      <c r="C33" s="183"/>
      <c r="D33" s="183"/>
      <c r="E33" s="183"/>
      <c r="F33" s="183"/>
      <c r="G33" s="184"/>
      <c r="H33" s="113">
        <f>SUM(H28:H32)</f>
        <v>0</v>
      </c>
    </row>
    <row r="34" spans="1:8" s="30" customFormat="1" x14ac:dyDescent="0.25">
      <c r="A34" s="28"/>
      <c r="B34" s="28"/>
      <c r="C34" s="28"/>
      <c r="D34" s="29"/>
      <c r="E34" s="28"/>
      <c r="F34" s="29"/>
      <c r="G34" s="28"/>
      <c r="H34" s="74"/>
    </row>
    <row r="35" spans="1:8" s="30" customFormat="1" x14ac:dyDescent="0.25">
      <c r="A35" s="28"/>
      <c r="B35" s="28"/>
      <c r="C35" s="28"/>
      <c r="D35" s="29"/>
      <c r="E35" s="28"/>
      <c r="F35" s="29"/>
      <c r="G35" s="28"/>
      <c r="H35" s="74"/>
    </row>
    <row r="36" spans="1:8" s="30" customFormat="1" x14ac:dyDescent="0.25">
      <c r="A36" s="28"/>
      <c r="B36" s="28"/>
      <c r="C36" s="28"/>
      <c r="D36" s="29"/>
      <c r="E36" s="28"/>
      <c r="F36" s="29"/>
      <c r="G36" s="28"/>
      <c r="H36" s="74"/>
    </row>
    <row r="37" spans="1:8" s="30" customFormat="1" x14ac:dyDescent="0.25">
      <c r="A37" s="28"/>
      <c r="B37" s="28"/>
      <c r="C37" s="28"/>
      <c r="D37" s="29"/>
      <c r="E37" s="28"/>
      <c r="F37" s="29"/>
      <c r="G37" s="28"/>
      <c r="H37" s="74"/>
    </row>
    <row r="38" spans="1:8" s="30" customFormat="1" x14ac:dyDescent="0.25">
      <c r="A38" s="28"/>
      <c r="B38" s="28"/>
      <c r="C38" s="28"/>
      <c r="D38" s="29"/>
      <c r="E38" s="28"/>
      <c r="F38" s="29"/>
      <c r="G38" s="28"/>
      <c r="H38" s="74"/>
    </row>
    <row r="39" spans="1:8" s="30" customFormat="1" x14ac:dyDescent="0.25">
      <c r="A39" s="182" t="s">
        <v>186</v>
      </c>
      <c r="B39" s="183"/>
      <c r="C39" s="183"/>
      <c r="D39" s="183"/>
      <c r="E39" s="183"/>
      <c r="F39" s="183"/>
      <c r="G39" s="184"/>
      <c r="H39" s="113">
        <f>SUM(H34:H38)</f>
        <v>0</v>
      </c>
    </row>
    <row r="40" spans="1:8" s="30" customFormat="1" x14ac:dyDescent="0.25">
      <c r="A40" s="28"/>
      <c r="B40" s="28"/>
      <c r="C40" s="28"/>
      <c r="D40" s="29"/>
      <c r="E40" s="28"/>
      <c r="F40" s="29"/>
      <c r="G40" s="28"/>
      <c r="H40" s="74"/>
    </row>
    <row r="41" spans="1:8" s="30" customFormat="1" x14ac:dyDescent="0.25">
      <c r="A41" s="28"/>
      <c r="B41" s="28"/>
      <c r="C41" s="28"/>
      <c r="D41" s="29"/>
      <c r="E41" s="28"/>
      <c r="F41" s="29"/>
      <c r="G41" s="28"/>
      <c r="H41" s="74"/>
    </row>
    <row r="42" spans="1:8" x14ac:dyDescent="0.25">
      <c r="A42" s="28"/>
      <c r="B42" s="28"/>
      <c r="C42" s="28"/>
      <c r="D42" s="29"/>
      <c r="E42" s="28"/>
      <c r="F42" s="29"/>
      <c r="G42" s="28"/>
      <c r="H42" s="74"/>
    </row>
    <row r="43" spans="1:8" x14ac:dyDescent="0.25">
      <c r="A43" s="28"/>
      <c r="B43" s="28"/>
      <c r="C43" s="28"/>
      <c r="D43" s="29"/>
      <c r="E43" s="28"/>
      <c r="F43" s="29"/>
      <c r="G43" s="28"/>
      <c r="H43" s="74"/>
    </row>
    <row r="44" spans="1:8" x14ac:dyDescent="0.25">
      <c r="A44" s="28"/>
      <c r="B44" s="28"/>
      <c r="C44" s="28"/>
      <c r="D44" s="29"/>
      <c r="E44" s="28"/>
      <c r="F44" s="29"/>
      <c r="G44" s="28"/>
      <c r="H44" s="74"/>
    </row>
    <row r="45" spans="1:8" x14ac:dyDescent="0.25">
      <c r="A45" s="28"/>
      <c r="B45" s="28"/>
      <c r="C45" s="28"/>
      <c r="D45" s="29"/>
      <c r="E45" s="29"/>
      <c r="F45" s="29"/>
      <c r="G45" s="28"/>
      <c r="H45" s="74"/>
    </row>
    <row r="46" spans="1:8" x14ac:dyDescent="0.25">
      <c r="A46" s="182" t="s">
        <v>187</v>
      </c>
      <c r="B46" s="183"/>
      <c r="C46" s="183"/>
      <c r="D46" s="183"/>
      <c r="E46" s="183"/>
      <c r="F46" s="183"/>
      <c r="G46" s="184"/>
      <c r="H46" s="85">
        <f>SUM(H40:H45)</f>
        <v>0</v>
      </c>
    </row>
    <row r="47" spans="1:8" x14ac:dyDescent="0.25">
      <c r="A47" s="186" t="s">
        <v>190</v>
      </c>
      <c r="B47" s="187"/>
      <c r="C47" s="188"/>
      <c r="D47" s="17"/>
      <c r="E47" s="17"/>
      <c r="F47" s="17"/>
      <c r="G47" s="17"/>
      <c r="H47" s="85">
        <f>SUM(H12,H19,H27,H33,H39,H46)</f>
        <v>0</v>
      </c>
    </row>
  </sheetData>
  <sheetProtection formatCells="0" formatColumns="0" formatRows="0" insertColumns="0" insertRows="0" deleteColumns="0" deleteRows="0" selectLockedCells="1"/>
  <mergeCells count="11">
    <mergeCell ref="A46:G46"/>
    <mergeCell ref="A47:C47"/>
    <mergeCell ref="B3:G3"/>
    <mergeCell ref="H3:H5"/>
    <mergeCell ref="A4:A5"/>
    <mergeCell ref="B4:G4"/>
    <mergeCell ref="A12:G12"/>
    <mergeCell ref="A19:G19"/>
    <mergeCell ref="A27:G27"/>
    <mergeCell ref="A33:G33"/>
    <mergeCell ref="A39:G39"/>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0:F26 F6:F11 F13:F18 F28:F32 F34:F38 F40:F45">
      <formula1>E6</formula1>
    </dataValidation>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9" t="s">
        <v>27</v>
      </c>
    </row>
    <row r="2" spans="1:1" ht="15.75" x14ac:dyDescent="0.25">
      <c r="A2" s="19" t="s">
        <v>28</v>
      </c>
    </row>
    <row r="3" spans="1:1" ht="15.75" x14ac:dyDescent="0.25">
      <c r="A3" s="19" t="s">
        <v>29</v>
      </c>
    </row>
    <row r="6" spans="1:1" ht="15.75" x14ac:dyDescent="0.25">
      <c r="A6" s="19" t="s">
        <v>39</v>
      </c>
    </row>
    <row r="7" spans="1:1" ht="15.75" x14ac:dyDescent="0.25">
      <c r="A7" s="19" t="s">
        <v>84</v>
      </c>
    </row>
    <row r="8" spans="1:1" s="15" customFormat="1" ht="15.75" x14ac:dyDescent="0.25">
      <c r="A8" s="19" t="s">
        <v>56</v>
      </c>
    </row>
    <row r="9" spans="1:1" ht="15.75" x14ac:dyDescent="0.25">
      <c r="A9" s="19" t="s">
        <v>57</v>
      </c>
    </row>
    <row r="12" spans="1:1" ht="15.75" x14ac:dyDescent="0.25">
      <c r="A12" s="19" t="s">
        <v>78</v>
      </c>
    </row>
    <row r="13" spans="1:1" ht="15.75" x14ac:dyDescent="0.25">
      <c r="A13" s="19" t="s">
        <v>79</v>
      </c>
    </row>
    <row r="14" spans="1:1" ht="15.75" x14ac:dyDescent="0.25">
      <c r="A14" s="19" t="s">
        <v>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A. Eelarve</vt:lpstr>
      <vt:lpstr>B. Maksetaotlus</vt:lpstr>
      <vt:lpstr>C. KULUARUANDE KOOND</vt:lpstr>
      <vt:lpstr>C1. Tööjõukulud</vt:lpstr>
      <vt:lpstr> C2. Sihtrühmaga seotud kulud</vt:lpstr>
      <vt:lpstr> C3. EL avalikustamise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Ege-Lii Luik</cp:lastModifiedBy>
  <dcterms:created xsi:type="dcterms:W3CDTF">2014-06-17T10:19:13Z</dcterms:created>
  <dcterms:modified xsi:type="dcterms:W3CDTF">2016-03-30T06:03:18Z</dcterms:modified>
</cp:coreProperties>
</file>